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11400" windowHeight="5610" tabRatio="601" activeTab="2"/>
  </bookViews>
  <sheets>
    <sheet name="isol" sheetId="1" r:id="rId1"/>
    <sheet name="apotel." sheetId="2" r:id="rId2"/>
    <sheet name="GEN.EKM." sheetId="3" r:id="rId3"/>
  </sheets>
  <definedNames>
    <definedName name="_xlnm.Print_Area" localSheetId="0">'isol'!$A$1:$AB$89</definedName>
  </definedNames>
  <calcPr fullCalcOnLoad="1" fullPrecision="0"/>
</workbook>
</file>

<file path=xl/comments1.xml><?xml version="1.0" encoding="utf-8"?>
<comments xmlns="http://schemas.openxmlformats.org/spreadsheetml/2006/main">
  <authors>
    <author>ESgantzo</author>
    <author>Nikolaos Nikomanis</author>
    <author>Windows User</author>
  </authors>
  <commentList>
    <comment ref="B10" authorId="0">
      <text>
        <r>
          <rPr>
            <b/>
            <sz val="8"/>
            <rFont val="Tahoma"/>
            <family val="2"/>
          </rPr>
          <t xml:space="preserve">16.10
</t>
        </r>
      </text>
    </comment>
    <comment ref="B11" authorId="0">
      <text>
        <r>
          <rPr>
            <b/>
            <sz val="8"/>
            <rFont val="Tahoma"/>
            <family val="2"/>
          </rPr>
          <t xml:space="preserve">16.13-14
+16.16-17
+16.19+16.90
</t>
        </r>
      </text>
    </comment>
    <comment ref="B23" authorId="0">
      <text>
        <r>
          <rPr>
            <b/>
            <sz val="8"/>
            <rFont val="Tahoma"/>
            <family val="2"/>
          </rPr>
          <t xml:space="preserve">10.00+10.10
</t>
        </r>
      </text>
    </comment>
    <comment ref="B24" authorId="0">
      <text>
        <r>
          <rPr>
            <b/>
            <sz val="8"/>
            <rFont val="Tahoma"/>
            <family val="2"/>
          </rPr>
          <t>11.</t>
        </r>
      </text>
    </comment>
    <comment ref="B25" authorId="0">
      <text>
        <r>
          <rPr>
            <b/>
            <sz val="8"/>
            <rFont val="Tahoma"/>
            <family val="2"/>
          </rPr>
          <t>12.</t>
        </r>
      </text>
    </comment>
    <comment ref="B26" authorId="0">
      <text>
        <r>
          <rPr>
            <b/>
            <sz val="8"/>
            <rFont val="Tahoma"/>
            <family val="2"/>
          </rPr>
          <t xml:space="preserve">13.
</t>
        </r>
      </text>
    </comment>
    <comment ref="B27" authorId="0">
      <text>
        <r>
          <rPr>
            <b/>
            <sz val="8"/>
            <rFont val="Tahoma"/>
            <family val="2"/>
          </rPr>
          <t xml:space="preserve">14
</t>
        </r>
      </text>
    </comment>
    <comment ref="B28" authorId="0">
      <text>
        <r>
          <rPr>
            <b/>
            <sz val="8"/>
            <rFont val="Tahoma"/>
            <family val="2"/>
          </rPr>
          <t xml:space="preserve">15.+32.00+
Χρ.υπολ. 50.08
</t>
        </r>
      </text>
    </comment>
    <comment ref="B35" authorId="0">
      <text>
        <r>
          <rPr>
            <b/>
            <sz val="8"/>
            <rFont val="Tahoma"/>
            <family val="2"/>
          </rPr>
          <t>18.06+18.11
+18.13-14</t>
        </r>
      </text>
    </comment>
    <comment ref="B43" authorId="0">
      <text>
        <r>
          <rPr>
            <b/>
            <sz val="8"/>
            <rFont val="Tahoma"/>
            <family val="2"/>
          </rPr>
          <t>20.</t>
        </r>
      </text>
    </comment>
    <comment ref="B49" authorId="0">
      <text>
        <r>
          <rPr>
            <b/>
            <sz val="8"/>
            <rFont val="Tahoma"/>
            <family val="2"/>
          </rPr>
          <t>Χρ.υπολ.30
πλην 30.97-99</t>
        </r>
      </text>
    </comment>
    <comment ref="B50" authorId="0">
      <text>
        <r>
          <rPr>
            <b/>
            <sz val="8"/>
            <rFont val="Tahoma"/>
            <family val="2"/>
          </rPr>
          <t xml:space="preserve">44.11
</t>
        </r>
      </text>
    </comment>
    <comment ref="B51" authorId="0">
      <text>
        <r>
          <rPr>
            <b/>
            <sz val="8"/>
            <rFont val="Tahoma"/>
            <family val="2"/>
          </rPr>
          <t xml:space="preserve">31.03+31.10
</t>
        </r>
      </text>
    </comment>
    <comment ref="B52" authorId="0">
      <text>
        <r>
          <rPr>
            <b/>
            <sz val="8"/>
            <rFont val="Tahoma"/>
            <family val="2"/>
          </rPr>
          <t>33.90</t>
        </r>
      </text>
    </comment>
    <comment ref="B54" authorId="0">
      <text>
        <r>
          <rPr>
            <b/>
            <sz val="8"/>
            <rFont val="Tahoma"/>
            <family val="2"/>
          </rPr>
          <t>(33.00-02+
33.13-16+
33.95-96)+
Χρ.υπολ. 54.08</t>
        </r>
      </text>
    </comment>
    <comment ref="B55" authorId="0">
      <text>
        <r>
          <rPr>
            <b/>
            <sz val="8"/>
            <rFont val="Tahoma"/>
            <family val="2"/>
          </rPr>
          <t>35</t>
        </r>
      </text>
    </comment>
    <comment ref="B58" authorId="0">
      <text>
        <r>
          <rPr>
            <b/>
            <sz val="8"/>
            <rFont val="Tahoma"/>
            <family val="2"/>
          </rPr>
          <t>38.00</t>
        </r>
      </text>
    </comment>
    <comment ref="B59" authorId="0">
      <text>
        <r>
          <rPr>
            <b/>
            <sz val="8"/>
            <rFont val="Tahoma"/>
            <family val="2"/>
          </rPr>
          <t>38.03-06</t>
        </r>
      </text>
    </comment>
    <comment ref="B65" authorId="0">
      <text>
        <r>
          <rPr>
            <b/>
            <sz val="8"/>
            <rFont val="Tahoma"/>
            <family val="2"/>
          </rPr>
          <t>36.00</t>
        </r>
      </text>
    </comment>
    <comment ref="B71" authorId="0">
      <text>
        <r>
          <rPr>
            <b/>
            <sz val="8"/>
            <rFont val="Tahoma"/>
            <family val="2"/>
          </rPr>
          <t xml:space="preserve">02
</t>
        </r>
      </text>
    </comment>
    <comment ref="R10" authorId="0">
      <text>
        <r>
          <rPr>
            <b/>
            <sz val="8"/>
            <rFont val="Tahoma"/>
            <family val="2"/>
          </rPr>
          <t xml:space="preserve">40.00-01
</t>
        </r>
      </text>
    </comment>
    <comment ref="R15" authorId="0">
      <text>
        <r>
          <rPr>
            <b/>
            <sz val="8"/>
            <rFont val="Tahoma"/>
            <family val="2"/>
          </rPr>
          <t xml:space="preserve">41.07
</t>
        </r>
      </text>
    </comment>
    <comment ref="R16" authorId="0">
      <text>
        <r>
          <rPr>
            <b/>
            <sz val="8"/>
            <rFont val="Tahoma"/>
            <family val="2"/>
          </rPr>
          <t>41.10</t>
        </r>
      </text>
    </comment>
    <comment ref="R20" authorId="0">
      <text>
        <r>
          <rPr>
            <b/>
            <sz val="8"/>
            <rFont val="Tahoma"/>
            <family val="2"/>
          </rPr>
          <t xml:space="preserve">42.01
</t>
        </r>
      </text>
    </comment>
    <comment ref="R21" authorId="0">
      <text>
        <r>
          <rPr>
            <b/>
            <sz val="8"/>
            <rFont val="Tahoma"/>
            <family val="2"/>
          </rPr>
          <t>42.01</t>
        </r>
      </text>
    </comment>
    <comment ref="R28" authorId="0">
      <text>
        <r>
          <rPr>
            <b/>
            <sz val="8"/>
            <rFont val="Tahoma"/>
            <family val="2"/>
          </rPr>
          <t xml:space="preserve">44.00
</t>
        </r>
      </text>
    </comment>
    <comment ref="R29" authorId="0">
      <text>
        <r>
          <rPr>
            <b/>
            <sz val="8"/>
            <rFont val="Tahoma"/>
            <family val="2"/>
          </rPr>
          <t xml:space="preserve">44.09+
44.12-99
</t>
        </r>
      </text>
    </comment>
    <comment ref="R34" authorId="0">
      <text>
        <r>
          <rPr>
            <b/>
            <sz val="8"/>
            <rFont val="Tahoma"/>
            <family val="2"/>
          </rPr>
          <t>50.</t>
        </r>
      </text>
    </comment>
    <comment ref="R35" authorId="0">
      <text>
        <r>
          <rPr>
            <b/>
            <sz val="8"/>
            <rFont val="Tahoma"/>
            <family val="2"/>
          </rPr>
          <t>53.90</t>
        </r>
      </text>
    </comment>
    <comment ref="R36" authorId="0">
      <text>
        <r>
          <rPr>
            <b/>
            <sz val="8"/>
            <rFont val="Tahoma"/>
            <family val="2"/>
          </rPr>
          <t>ΠΙΣΤ.ΥΠΟΛ.
ΠΕΛΑΤΩΝ</t>
        </r>
      </text>
    </comment>
    <comment ref="R37" authorId="0">
      <text>
        <r>
          <rPr>
            <b/>
            <sz val="8"/>
            <rFont val="Tahoma"/>
            <family val="2"/>
          </rPr>
          <t>54</t>
        </r>
      </text>
    </comment>
    <comment ref="R38" authorId="0">
      <text>
        <r>
          <rPr>
            <b/>
            <sz val="8"/>
            <rFont val="Tahoma"/>
            <family val="2"/>
          </rPr>
          <t>55</t>
        </r>
      </text>
    </comment>
    <comment ref="R39" authorId="0">
      <text>
        <r>
          <rPr>
            <b/>
            <sz val="8"/>
            <rFont val="Tahoma"/>
            <family val="2"/>
          </rPr>
          <t>Υπολ.Λ/53</t>
        </r>
      </text>
    </comment>
    <comment ref="R46" authorId="0">
      <text>
        <r>
          <rPr>
            <b/>
            <sz val="8"/>
            <rFont val="Tahoma"/>
            <family val="2"/>
          </rPr>
          <t>56.01</t>
        </r>
      </text>
    </comment>
    <comment ref="R71" authorId="0">
      <text>
        <r>
          <rPr>
            <b/>
            <sz val="8"/>
            <rFont val="Tahoma"/>
            <family val="2"/>
          </rPr>
          <t>06</t>
        </r>
      </text>
    </comment>
    <comment ref="B16" authorId="1">
      <text>
        <r>
          <rPr>
            <b/>
            <sz val="8"/>
            <rFont val="Tahoma"/>
            <family val="2"/>
          </rPr>
          <t xml:space="preserve">16.11-16.12
</t>
        </r>
        <r>
          <rPr>
            <sz val="8"/>
            <rFont val="Tahoma"/>
            <family val="2"/>
          </rPr>
          <t xml:space="preserve">
</t>
        </r>
      </text>
    </comment>
    <comment ref="B17" authorId="1">
      <text>
        <r>
          <rPr>
            <b/>
            <sz val="8"/>
            <rFont val="Tahoma"/>
            <family val="2"/>
          </rPr>
          <t>16.01 - 16.03</t>
        </r>
        <r>
          <rPr>
            <sz val="8"/>
            <rFont val="Tahoma"/>
            <family val="2"/>
          </rPr>
          <t xml:space="preserve">
</t>
        </r>
      </text>
    </comment>
    <comment ref="B37" authorId="1">
      <text>
        <r>
          <rPr>
            <b/>
            <sz val="8"/>
            <rFont val="Tahoma"/>
            <family val="2"/>
          </rPr>
          <t>18.11</t>
        </r>
        <r>
          <rPr>
            <sz val="8"/>
            <rFont val="Tahoma"/>
            <family val="2"/>
          </rPr>
          <t xml:space="preserve">
</t>
        </r>
      </text>
    </comment>
    <comment ref="H50" authorId="1">
      <text>
        <r>
          <rPr>
            <sz val="8"/>
            <rFont val="Tahoma"/>
            <family val="2"/>
          </rPr>
          <t xml:space="preserve">μειον προβλ.γραμ. σε καθ.
</t>
        </r>
      </text>
    </comment>
    <comment ref="B66" authorId="1">
      <text>
        <r>
          <rPr>
            <b/>
            <sz val="8"/>
            <rFont val="Tahoma"/>
            <family val="2"/>
          </rPr>
          <t>36-01</t>
        </r>
        <r>
          <rPr>
            <sz val="8"/>
            <rFont val="Tahoma"/>
            <family val="2"/>
          </rPr>
          <t xml:space="preserve">
</t>
        </r>
      </text>
    </comment>
    <comment ref="R19" authorId="0">
      <text>
        <r>
          <rPr>
            <b/>
            <sz val="8"/>
            <rFont val="Tahoma"/>
            <family val="2"/>
          </rPr>
          <t xml:space="preserve">42.00
</t>
        </r>
      </text>
    </comment>
    <comment ref="B44" authorId="2">
      <text>
        <r>
          <rPr>
            <b/>
            <sz val="9"/>
            <rFont val="Tahoma"/>
            <family val="2"/>
          </rPr>
          <t>32.01-03+
Χρ.υπολ. 50
πλην 50.08</t>
        </r>
        <r>
          <rPr>
            <sz val="9"/>
            <rFont val="Tahoma"/>
            <family val="2"/>
          </rPr>
          <t xml:space="preserve">
</t>
        </r>
      </text>
    </comment>
    <comment ref="R45" authorId="2">
      <text>
        <r>
          <rPr>
            <b/>
            <sz val="9"/>
            <rFont val="Tahoma"/>
            <family val="2"/>
          </rPr>
          <t>56.00</t>
        </r>
        <r>
          <rPr>
            <sz val="9"/>
            <rFont val="Tahoma"/>
            <family val="2"/>
          </rPr>
          <t xml:space="preserve">
</t>
        </r>
      </text>
    </comment>
    <comment ref="N50" authorId="1">
      <text>
        <r>
          <rPr>
            <sz val="8"/>
            <rFont val="Tahoma"/>
            <family val="2"/>
          </rPr>
          <t xml:space="preserve">μειον προβλ.γραμ. σε καθ.
</t>
        </r>
      </text>
    </comment>
  </commentList>
</comments>
</file>

<file path=xl/comments2.xml><?xml version="1.0" encoding="utf-8"?>
<comments xmlns="http://schemas.openxmlformats.org/spreadsheetml/2006/main">
  <authors>
    <author>ESgantzo</author>
  </authors>
  <commentList>
    <comment ref="B6" authorId="0">
      <text>
        <r>
          <rPr>
            <b/>
            <sz val="8"/>
            <rFont val="Tahoma"/>
            <family val="2"/>
          </rPr>
          <t>70+71+72+73</t>
        </r>
      </text>
    </comment>
    <comment ref="B7" authorId="0">
      <text>
        <r>
          <rPr>
            <b/>
            <sz val="8"/>
            <rFont val="Tahoma"/>
            <family val="2"/>
          </rPr>
          <t xml:space="preserve">(70 εωσ &amp; 73)-
86.00.00(80.01)
</t>
        </r>
      </text>
    </comment>
    <comment ref="S7" authorId="0">
      <text>
        <r>
          <rPr>
            <b/>
            <sz val="8"/>
            <rFont val="Tahoma"/>
            <family val="2"/>
          </rPr>
          <t>88.00 ή 88.01
(86.99)</t>
        </r>
      </text>
    </comment>
    <comment ref="B8" authorId="0">
      <text>
        <r>
          <rPr>
            <b/>
            <sz val="8"/>
            <rFont val="Tahoma"/>
            <family val="2"/>
          </rPr>
          <t>86.00.00(80.01)</t>
        </r>
      </text>
    </comment>
    <comment ref="S8" authorId="0">
      <text>
        <r>
          <rPr>
            <b/>
            <sz val="8"/>
            <rFont val="Tahoma"/>
            <family val="2"/>
          </rPr>
          <t>88.02-04(4200-2)</t>
        </r>
      </text>
    </comment>
    <comment ref="S9" authorId="0">
      <text>
        <r>
          <rPr>
            <b/>
            <sz val="8"/>
            <rFont val="Tahoma"/>
            <family val="2"/>
          </rPr>
          <t>88.06(42.04)</t>
        </r>
      </text>
    </comment>
    <comment ref="B9" authorId="0">
      <text>
        <r>
          <rPr>
            <b/>
            <sz val="8"/>
            <rFont val="Tahoma"/>
            <family val="2"/>
          </rPr>
          <t>74+75</t>
        </r>
      </text>
    </comment>
    <comment ref="B12" authorId="0">
      <text>
        <r>
          <rPr>
            <b/>
            <sz val="8"/>
            <rFont val="Tahoma"/>
            <family val="2"/>
          </rPr>
          <t>86.00.02(92.01)</t>
        </r>
      </text>
    </comment>
    <comment ref="B14" authorId="0">
      <text>
        <r>
          <rPr>
            <b/>
            <sz val="8"/>
            <rFont val="Tahoma"/>
            <family val="2"/>
          </rPr>
          <t>86.00.04(92.03)</t>
        </r>
      </text>
    </comment>
    <comment ref="B17" authorId="0">
      <text>
        <r>
          <rPr>
            <b/>
            <sz val="8"/>
            <rFont val="Tahoma"/>
            <family val="2"/>
          </rPr>
          <t>86.01.03
(76.02 εως 76.98,
πλην 76.04)</t>
        </r>
      </text>
    </comment>
    <comment ref="B19" authorId="0">
      <text>
        <r>
          <rPr>
            <b/>
            <sz val="8"/>
            <rFont val="Tahoma"/>
            <family val="2"/>
          </rPr>
          <t xml:space="preserve">86.01.09(65&amp;
92.04)
</t>
        </r>
      </text>
    </comment>
    <comment ref="B20" authorId="0">
      <text>
        <r>
          <rPr>
            <b/>
            <sz val="8"/>
            <rFont val="Tahoma"/>
            <family val="2"/>
          </rPr>
          <t>86.00+86.01
(Λογ.80.00)</t>
        </r>
      </text>
    </comment>
    <comment ref="B23" authorId="0">
      <text>
        <r>
          <rPr>
            <b/>
            <sz val="8"/>
            <rFont val="Tahoma"/>
            <family val="2"/>
          </rPr>
          <t>86.02.00(81.01)</t>
        </r>
      </text>
    </comment>
    <comment ref="B24" authorId="0">
      <text>
        <r>
          <rPr>
            <b/>
            <sz val="8"/>
            <rFont val="Tahoma"/>
            <family val="2"/>
          </rPr>
          <t>86.02.01(81.03)</t>
        </r>
      </text>
    </comment>
    <comment ref="B25" authorId="0">
      <text>
        <r>
          <rPr>
            <b/>
            <sz val="8"/>
            <rFont val="Tahoma"/>
            <family val="2"/>
          </rPr>
          <t>86.02.02(82.01)</t>
        </r>
      </text>
    </comment>
    <comment ref="B26" authorId="0">
      <text>
        <r>
          <rPr>
            <b/>
            <sz val="8"/>
            <rFont val="Tahoma"/>
            <family val="2"/>
          </rPr>
          <t>86.02.03(84)</t>
        </r>
      </text>
    </comment>
    <comment ref="B28" authorId="0">
      <text>
        <r>
          <rPr>
            <b/>
            <sz val="8"/>
            <rFont val="Tahoma"/>
            <family val="2"/>
          </rPr>
          <t>86.02.07(81.00)</t>
        </r>
      </text>
    </comment>
    <comment ref="B29" authorId="0">
      <text>
        <r>
          <rPr>
            <b/>
            <sz val="8"/>
            <rFont val="Tahoma"/>
            <family val="2"/>
          </rPr>
          <t>86.02.08(81.02)</t>
        </r>
      </text>
    </comment>
    <comment ref="B30" authorId="0">
      <text>
        <r>
          <rPr>
            <b/>
            <sz val="8"/>
            <rFont val="Tahoma"/>
            <family val="2"/>
          </rPr>
          <t>86.02.09(82.00)</t>
        </r>
      </text>
    </comment>
    <comment ref="B31" authorId="0">
      <text>
        <r>
          <rPr>
            <b/>
            <sz val="8"/>
            <rFont val="Tahoma"/>
            <family val="2"/>
          </rPr>
          <t>86.02.10(83)</t>
        </r>
      </text>
    </comment>
    <comment ref="B33" authorId="0">
      <text>
        <r>
          <rPr>
            <b/>
            <sz val="8"/>
            <rFont val="Tahoma"/>
            <family val="2"/>
          </rPr>
          <t>66+85</t>
        </r>
      </text>
    </comment>
    <comment ref="B34" authorId="0">
      <text>
        <r>
          <rPr>
            <b/>
            <sz val="8"/>
            <rFont val="Tahoma"/>
            <family val="2"/>
          </rPr>
          <t>66</t>
        </r>
      </text>
    </comment>
    <comment ref="S14" authorId="0">
      <text>
        <r>
          <rPr>
            <b/>
            <sz val="8"/>
            <rFont val="Tahoma"/>
            <family val="2"/>
          </rPr>
          <t>88.99 ή 88.98</t>
        </r>
      </text>
    </comment>
  </commentList>
</comments>
</file>

<file path=xl/sharedStrings.xml><?xml version="1.0" encoding="utf-8"?>
<sst xmlns="http://schemas.openxmlformats.org/spreadsheetml/2006/main" count="244" uniqueCount="202">
  <si>
    <t>Ε. ΜΕΤΑΒΑΤΙΚΟΙ ΛΟΓΑΡΙΑΣΜΟΙ ΕΝΕΡΓΗΤΙΚΟΥ</t>
  </si>
  <si>
    <t>1.Έξοδα επομένων χρήσεων</t>
  </si>
  <si>
    <t>ΓΕΝΙΚΟ ΣΥΝΟΛΟ ΕΝΕΡΓΗΤΙΚΟΥ (Β+Γ+Δ+Ε)</t>
  </si>
  <si>
    <t xml:space="preserve">ΠΛΕΟΝ: </t>
  </si>
  <si>
    <t xml:space="preserve">ΜΕΙΟΝ: </t>
  </si>
  <si>
    <t>ΕΝΕΡΓΗΤΙΚΟ</t>
  </si>
  <si>
    <t>ΠΑΘΗΤΙΚΟ</t>
  </si>
  <si>
    <t>Α. ΙΔΙΑ ΚΕΦΑΛΑΙΑ</t>
  </si>
  <si>
    <t>Ποσά</t>
  </si>
  <si>
    <t>Γ. ΠΑΓΙΟ ΕΝΕΡΓΗΤΙΚΟ</t>
  </si>
  <si>
    <t xml:space="preserve">Αξία </t>
  </si>
  <si>
    <t>Αναπόσβεστη</t>
  </si>
  <si>
    <t>Ι. ΚEΦΑΛΑΙΟ ΜΕΤΟΧΙΚΟ</t>
  </si>
  <si>
    <t>κλειόμενης</t>
  </si>
  <si>
    <t>προηγούμενης</t>
  </si>
  <si>
    <t>Κτήσεως</t>
  </si>
  <si>
    <t>Αποσβέσεις</t>
  </si>
  <si>
    <t>Αξία</t>
  </si>
  <si>
    <t xml:space="preserve">  1. Καταβλημένο</t>
  </si>
  <si>
    <t>ΙΙ. ΕΝΣΩΜΑΤΕΣ ΑΚΙΝΗΤΟΠΟΙΗΣΕΙΣ</t>
  </si>
  <si>
    <t xml:space="preserve">    1.Γήπεδα - Οικόπεδα</t>
  </si>
  <si>
    <t xml:space="preserve">    3.Κτίρια και τεχνικά έργα</t>
  </si>
  <si>
    <t>III. ΣΥΜMΕΤΟΧΕΣ &amp; ΑΛΛΕΣ ΜΑΚΡ/ΜΕΣ</t>
  </si>
  <si>
    <t xml:space="preserve">    ΑΠΑΙΤΗΣΕΙΣ</t>
  </si>
  <si>
    <t>Β. ΠΡΟΒΛΕΨΕΙΣ ΓΙΑ ΚΙΝΔΥΝΟΥΣ &amp; ΕΞΟΔΑ</t>
  </si>
  <si>
    <t xml:space="preserve">  2. Λοιπές προβλέψεις</t>
  </si>
  <si>
    <t>Δ. ΚΥΚΛΟΦΟΡΟΥΝ ΕΝΕΡΓΗΤΙΚΟ</t>
  </si>
  <si>
    <t>Γ. ΥΠΟΧΡΕΩΣΕΙΣ</t>
  </si>
  <si>
    <t>Ι. ΑΠΟΘΕΜΑΤΑ</t>
  </si>
  <si>
    <t>ΙΙ.  ΒΡΑΧΥΠΡΟΘΕΣΜΕΣ ΥΠΟΧΡΕΩΣΕΙΣ</t>
  </si>
  <si>
    <t xml:space="preserve">   1.Εμπορεύματα</t>
  </si>
  <si>
    <t xml:space="preserve">  1. Προμηθευτές</t>
  </si>
  <si>
    <t>ΙΙ. ΑΠΑΙΤΗΣΕΙΣ</t>
  </si>
  <si>
    <t>ΙV.  ΔΙΑΘΕΣΙΜΑ</t>
  </si>
  <si>
    <t xml:space="preserve">  1.Ταμείο</t>
  </si>
  <si>
    <t>ΛΟΓΑΡΙΑΣΜΟΙ ΤΑΞΕΩΣ ΠΙΣΤΩΤΙΚΟΙ</t>
  </si>
  <si>
    <t>ΛΟΓΑΡΙΑΣΜΟΙ ΤΑΞΕΩΣ ΧΡΕΩΣΤΙΚΟΙ</t>
  </si>
  <si>
    <t>ΠΙΝΑΚΑΣ ΔΙΑΘΕΣΗΣ ΑΠΟΤΕΛΕΣΜΑΤΩΝ</t>
  </si>
  <si>
    <t xml:space="preserve"> </t>
  </si>
  <si>
    <t>Σύνολο</t>
  </si>
  <si>
    <t>ΔΙΕΥΘΥΝΩΝ ΣΥΜΒΟΥΛΟΣ</t>
  </si>
  <si>
    <t>Β. ΕΞΟΔΑ ΕΓΚΑΤΑΣΤΑΣΕΩΣ</t>
  </si>
  <si>
    <t xml:space="preserve">    4.Λοιπά έξοδα εγκαταστάσεως</t>
  </si>
  <si>
    <t xml:space="preserve">   Μείον προβλέψεις</t>
  </si>
  <si>
    <t xml:space="preserve">    5.Μεταφορικά μέσα</t>
  </si>
  <si>
    <t xml:space="preserve">    6.Έπιπλα και λοιπός εξοπλισμός</t>
  </si>
  <si>
    <t>1.Πελάτες</t>
  </si>
  <si>
    <t>11.Χρεώστες διάφοροι</t>
  </si>
  <si>
    <t xml:space="preserve">12. Λογ/σμοί διαχ/σεως προκ/λών &amp; πιστώσεων </t>
  </si>
  <si>
    <t xml:space="preserve">  3.Καταθέσεις όψεως και προθεσμίας</t>
  </si>
  <si>
    <t>Ι.   Αποτελέσματα εκμετάλλευσης</t>
  </si>
  <si>
    <t>Μικτά αποτελέσματα (κέρδη) εκμετάλλευσης</t>
  </si>
  <si>
    <t>Κύκλος εργασιών (πωλήσεις)</t>
  </si>
  <si>
    <t>ΙΙ. Έκτακτα αποτελέσματα</t>
  </si>
  <si>
    <t xml:space="preserve">  1. Προβλ.για αποζημ. προσ. λόγω εξ. από την υπ.</t>
  </si>
  <si>
    <t xml:space="preserve">  4. Προκαταβολές πελατών</t>
  </si>
  <si>
    <t xml:space="preserve">  5. Υποχρεώσεις από φόρους-τέλη</t>
  </si>
  <si>
    <t xml:space="preserve">  6. Ασφαλιστικοί οργανισμοί</t>
  </si>
  <si>
    <t>11. Πιστωτές διάφοροι</t>
  </si>
  <si>
    <t xml:space="preserve">             προηγούμενων χρήσεων</t>
  </si>
  <si>
    <t xml:space="preserve">             3.Έξοδα προηγουμένων χρήσεων</t>
  </si>
  <si>
    <t xml:space="preserve">              4.Έσοδα απο προβλέψεις προηγουμένων χρήσεων</t>
  </si>
  <si>
    <t>3.Γραμμάτια σε καθυστέρηση</t>
  </si>
  <si>
    <r>
      <t xml:space="preserve">ΜΕΙΟΝ : </t>
    </r>
    <r>
      <rPr>
        <sz val="10"/>
        <rFont val="Arial"/>
        <family val="2"/>
      </rPr>
      <t>Κόστος πωλήσεων</t>
    </r>
  </si>
  <si>
    <r>
      <t>ΠΛΕΟΝ:</t>
    </r>
    <r>
      <rPr>
        <sz val="10"/>
        <rFont val="Arial"/>
        <family val="2"/>
      </rPr>
      <t xml:space="preserve"> Άλλα έσοδα εκμετάλλευσης</t>
    </r>
  </si>
  <si>
    <r>
      <t>ΜΕΙΟΝ:</t>
    </r>
    <r>
      <rPr>
        <sz val="10"/>
        <rFont val="Arial"/>
        <family val="2"/>
      </rPr>
      <t xml:space="preserve"> 1.Έξοδα διοικητικής λειτουργίας</t>
    </r>
  </si>
  <si>
    <r>
      <t xml:space="preserve">           </t>
    </r>
    <r>
      <rPr>
        <sz val="10"/>
        <rFont val="Arial"/>
        <family val="2"/>
      </rPr>
      <t>4.Πιστωτικοί τόκοι &amp; συναφή έσοδα</t>
    </r>
  </si>
  <si>
    <r>
      <t xml:space="preserve">          </t>
    </r>
    <r>
      <rPr>
        <sz val="10"/>
        <rFont val="Arial"/>
        <family val="2"/>
      </rPr>
      <t xml:space="preserve"> 3.Χρεωστικοί τόκοι &amp; συναφή έξοδα</t>
    </r>
  </si>
  <si>
    <r>
      <t>ΠΛΕΟΝ:</t>
    </r>
    <r>
      <rPr>
        <sz val="10"/>
        <rFont val="Arial"/>
        <family val="2"/>
      </rPr>
      <t xml:space="preserve"> 1.Έκτακτα &amp; ανόργανα έσοδα</t>
    </r>
  </si>
  <si>
    <r>
      <t>ΜΕΙΟΝ:</t>
    </r>
    <r>
      <rPr>
        <sz val="10"/>
        <rFont val="Arial"/>
        <family val="2"/>
      </rPr>
      <t xml:space="preserve"> 1.Έκτακτα &amp; ανόργανα έξοδα</t>
    </r>
  </si>
  <si>
    <r>
      <t xml:space="preserve">    </t>
    </r>
    <r>
      <rPr>
        <sz val="10"/>
        <rFont val="Arial"/>
        <family val="2"/>
      </rPr>
      <t xml:space="preserve">         4.Προβλέψεις για έκτακτους κινδύνους</t>
    </r>
  </si>
  <si>
    <r>
      <t>ΜΕΙΟΝ:</t>
    </r>
    <r>
      <rPr>
        <sz val="10"/>
        <rFont val="Arial"/>
        <family val="2"/>
      </rPr>
      <t xml:space="preserve"> Σύνολο αποσβέσεων πάγιων στοιχείων</t>
    </r>
  </si>
  <si>
    <r>
      <t xml:space="preserve">             Μείον: </t>
    </r>
    <r>
      <rPr>
        <sz val="10"/>
        <rFont val="Arial"/>
        <family val="2"/>
      </rPr>
      <t>Οι ενσωματωμένες στο λειτουργικό κόστος</t>
    </r>
  </si>
  <si>
    <t xml:space="preserve">    1.Εξοδα ίδρ. και πρώτης εγκ/σης</t>
  </si>
  <si>
    <t xml:space="preserve">    4.Μηχ/τα-τεχν.εγκ.-&amp; λοιπ.μηχ.εξοπλ.</t>
  </si>
  <si>
    <t xml:space="preserve">    7.Ακινητοποιήσεις υπό εκτέλεση </t>
  </si>
  <si>
    <t xml:space="preserve">        και προκαταβολές</t>
  </si>
  <si>
    <t>3α.Επιταγές εισπρακτέες (μετ/νες)</t>
  </si>
  <si>
    <t>ΣΥΝΟΛΟ ΚΥΚΛΟΦΟΡΟΥΝΤΟΣ ΕΝΕΡΓΗΤΙΚΟΥ (ΔΙ+ΔΙΙ+ΔΙV)</t>
  </si>
  <si>
    <t xml:space="preserve">  3.Επιχορηγήσεις επενδ.παγίου ενργητικού</t>
  </si>
  <si>
    <t>V.ΑΠΟΤΕΛΕΣΜΑΤΑ ΕΙΣ ΝΕΟ</t>
  </si>
  <si>
    <t xml:space="preserve">  2α. Επιταγές πληρωτέες (μετ/νες)</t>
  </si>
  <si>
    <t>Δ. ΜΕΤΑΒΑΤΙΚΟΙ ΛΟΓΑΡΙΑΣΜΟΙ ΠΑΘΗΤΙΚΟΥ</t>
  </si>
  <si>
    <t xml:space="preserve">  2.Εξοδα χρήσης δουλευμένα</t>
  </si>
  <si>
    <t>ΓΕΝΙΚΟ ΣΥΝΟΛΟ ΠΑΘΗΤΙΚΟΥ(Α+Β+Γ+Δ)</t>
  </si>
  <si>
    <t>ΚΑΤΑΣΤΑΣΗ ΛΟΓΑΡΙΑΣΜΟΥ ΑΠΟΤΕΛΕΣΜΑΤΩΝ ΧΡΗΣΕΩΣ(Λ/86)</t>
  </si>
  <si>
    <t xml:space="preserve">              2.Εκτακτα κέρδη</t>
  </si>
  <si>
    <t xml:space="preserve">              3.Εσοδα προηγούμενων χρήσεων</t>
  </si>
  <si>
    <t xml:space="preserve">             2.Εκτακτες ζημίες</t>
  </si>
  <si>
    <t>(+)ή(-) Υπολ.αποτελ.προηγ.χρήσεων</t>
  </si>
  <si>
    <r>
      <t xml:space="preserve">            </t>
    </r>
    <r>
      <rPr>
        <sz val="10"/>
        <rFont val="Arial"/>
        <family val="2"/>
      </rPr>
      <t>Διαφορές φορολογικού ελέγχου</t>
    </r>
  </si>
  <si>
    <t xml:space="preserve">Ποσά κλειόμενης χρήσης </t>
  </si>
  <si>
    <t xml:space="preserve">Ποσά προηγούμενης χρήσης </t>
  </si>
  <si>
    <t xml:space="preserve">χρήσης </t>
  </si>
  <si>
    <t>χρήσης</t>
  </si>
  <si>
    <t>ΚΑΤΑΣΤΑΣΗ   ΛΟΓ/ΜΟΥ   ΓΕΝΙΚΗΣ   ΕΚΜΕΤΑΛΛΕΥΣΕΩΣ  (Λ/80)</t>
  </si>
  <si>
    <t>Αποθέματα ενάρξεως χρήσεως</t>
  </si>
  <si>
    <t>ΧΡΕΩΣΗ</t>
  </si>
  <si>
    <t>Πωλήσεις</t>
  </si>
  <si>
    <t>ΠΙΣΤΩΣΗ</t>
  </si>
  <si>
    <t>1.</t>
  </si>
  <si>
    <t>2.</t>
  </si>
  <si>
    <t>Αγορές Χρήσεως</t>
  </si>
  <si>
    <t>Σύνολο αρχικών αποθεμάτων και αγορών</t>
  </si>
  <si>
    <t>3.</t>
  </si>
  <si>
    <t>ΜΕΙΟΝ : Αποθέματα τέλους χρήσεως</t>
  </si>
  <si>
    <r>
      <t>Αγορές και διαφορά (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 xml:space="preserve">) αποθεμάτων  </t>
    </r>
  </si>
  <si>
    <t>4.</t>
  </si>
  <si>
    <t>Οργανικά έξοδα</t>
  </si>
  <si>
    <t>- Διάφορα έξοδα</t>
  </si>
  <si>
    <t>- Αμοιβές και έξοδα προσωπικού</t>
  </si>
  <si>
    <t>- Αμοιβές και έξοδα τρίτων</t>
  </si>
  <si>
    <t>- Παροχές τρίτων</t>
  </si>
  <si>
    <t>- Φόροι - Τέλη</t>
  </si>
  <si>
    <t>64.00</t>
  </si>
  <si>
    <t>- Έξοδα μεταφορών</t>
  </si>
  <si>
    <t>- Έξοδα ταξειδίων</t>
  </si>
  <si>
    <t xml:space="preserve">- Έξοδα προβολής και διαφημίσεως </t>
  </si>
  <si>
    <t>64.01</t>
  </si>
  <si>
    <t>64.02</t>
  </si>
  <si>
    <t>64.03</t>
  </si>
  <si>
    <t>- Έξοδα εκθέσεων-επιδείξεων</t>
  </si>
  <si>
    <t>64.05</t>
  </si>
  <si>
    <t>- Συνδρομές-Εισφορές</t>
  </si>
  <si>
    <t>64.06</t>
  </si>
  <si>
    <t>- Δωρεές-Επιχορηγήσεις</t>
  </si>
  <si>
    <t>64.07</t>
  </si>
  <si>
    <t>- Έντυπα και γραφική ύλη</t>
  </si>
  <si>
    <t>64.08</t>
  </si>
  <si>
    <t>- Υλικά άμεσης αναλώσεως</t>
  </si>
  <si>
    <t>64.09</t>
  </si>
  <si>
    <t>- Έξοδα δημοσιεύεων</t>
  </si>
  <si>
    <t>64.98</t>
  </si>
  <si>
    <t>-Διάφορα έξοδα</t>
  </si>
  <si>
    <t>Τόκοι και συναφή έξοδα</t>
  </si>
  <si>
    <t>Αποσβέσεις παγίων στοιχείων ενσω-          ματωμένες στο λειτουργικό κόστος</t>
  </si>
  <si>
    <t xml:space="preserve">- Προβλέψεις εκμεταλλεύσεως </t>
  </si>
  <si>
    <t xml:space="preserve">Συνολικό κόστος εσόδων </t>
  </si>
  <si>
    <t>80.00</t>
  </si>
  <si>
    <t xml:space="preserve">Κέρδη εκμεταλλεύσεως </t>
  </si>
  <si>
    <t>- Υπηρεσιών</t>
  </si>
  <si>
    <t>Λοιπά οργανικά έσοδα</t>
  </si>
  <si>
    <t>- Επιχορηγήσεις και διάφορα έσοδα   πωλήσεων</t>
  </si>
  <si>
    <t>- Έσοδα παρεπομένων ασχολιών</t>
  </si>
  <si>
    <t>Έσοδα κεφαλαίων</t>
  </si>
  <si>
    <t>Ζημιές εκμεταλλεύσεως</t>
  </si>
  <si>
    <t>Ι. ΑΣΩΜΑΤΕΣ ΑΚΙΝΗΤΟΠΟΙΗΣΕΙΣ</t>
  </si>
  <si>
    <t xml:space="preserve">    1.Έξοδα ερευνών &amp; αναπτύξεως</t>
  </si>
  <si>
    <t xml:space="preserve">    3.Παραχωρήσεις και δικαιώματα</t>
  </si>
  <si>
    <t>2. Συμμετοχές σε λοιπές επιχειρήσεις</t>
  </si>
  <si>
    <t>7 Λοιπές μακροπρόθεσμες απαιτήσεις</t>
  </si>
  <si>
    <t>2. Χρεωστικοί λογ/σμοί εγγυήσεων και εμπρ/των ασφαλειών</t>
  </si>
  <si>
    <t xml:space="preserve">             2.Έξοδα ερευνών-ανάπτυξης</t>
  </si>
  <si>
    <t xml:space="preserve">    Υπόλοιπο ζημιών χρήσης εις νέο</t>
  </si>
  <si>
    <t>2.Πιστωτικοί λογ/σμοί εγγυήσεων &amp; εμπρ/των ασφαλειών</t>
  </si>
  <si>
    <t>ΕΛΛΗΝΙΚΟΣ ΟΡΓΑΝΙΣΜΟΣ ΤΥΠΟΠΟΙΗΣΕΩΣ (ΕΛΟΤ Α.Ε)</t>
  </si>
  <si>
    <t>- Eμπορευμάτων</t>
  </si>
  <si>
    <t xml:space="preserve">Ο ΠΡΟΕΔΡΟΣ ΤΟΥ Δ.Σ. </t>
  </si>
  <si>
    <t xml:space="preserve">  2.Διαφ.απο αναπρ/γή αξίας λ.περ.στοιχείων</t>
  </si>
  <si>
    <t xml:space="preserve">    Υπόλοιπο ζημιών προηγ.χρήσεων εις νέο</t>
  </si>
  <si>
    <t>ΣΥΝΟΛΟ ΙΔΙΩΝ ΚΕΦΑΛΑΙΩΝ(ΑΙ+AIIΙ+ΑV)</t>
  </si>
  <si>
    <t>ΣΥΝΟΛΟ ΥΠΟΧΡΕΩΣΕΩΝ (ΓΙΙ)</t>
  </si>
  <si>
    <t>ΣΥΝΟΛΟ  ΑΚΙΝ/ΣΕΩΝ (ΓΙ+ΓΙΙ)</t>
  </si>
  <si>
    <t xml:space="preserve">   Ο ΟΙΚΟΝΟΜΙΚΟΣ  Δ/ΝΤΗΣ</t>
  </si>
  <si>
    <t xml:space="preserve"> Ο ΔΙΕΥΘΥΝΩΝ ΣΥΜΒΟΥΛΟΣ</t>
  </si>
  <si>
    <t>III.ΔΙΑΦΟΡΕΣ ΑΝΑΠΡΟΣΑΡΜΟΓΗΣ-ΕΠΙΧ.ΕΠΕΝΔ.</t>
  </si>
  <si>
    <t>ΣΥΝ.ΠΑΓΙΟΥ ΕΝΕΡΓΗΤΙΚΟΥ (ΓΙ+ΓΙΙ+ΓΙΙΙ)</t>
  </si>
  <si>
    <t xml:space="preserve">  3α.Καταθέσεις όψεως επιχ.προγρ/των</t>
  </si>
  <si>
    <t xml:space="preserve">             3.Έξοδα λειτουργίας διαθέσεως</t>
  </si>
  <si>
    <t xml:space="preserve">    Μείον: προβλέψεις για υποτιμήσεις</t>
  </si>
  <si>
    <t>- Eμπορεύματα</t>
  </si>
  <si>
    <t>2.Έσοδα χρήσεως εισ/τέα</t>
  </si>
  <si>
    <t xml:space="preserve">    Υπόλοιπο κερδών χρήσης εις νέο</t>
  </si>
  <si>
    <t>Οργανικά &amp; έκτακτα αποτελέσματα (κέρδη)</t>
  </si>
  <si>
    <t xml:space="preserve">Καθαρά αποτελέσματα κέρδη (ζημίες) χρήσεως </t>
  </si>
  <si>
    <t xml:space="preserve">   5.Προκαταβολές για αγορές </t>
  </si>
  <si>
    <t xml:space="preserve">      εμπορευμάτων</t>
  </si>
  <si>
    <t xml:space="preserve">  1.Εσοδα επομένων χρήσεων</t>
  </si>
  <si>
    <t>Μείον  2.Λοιποί μη ενσ/νοι στο λειτ.κόστος φόροι</t>
  </si>
  <si>
    <t>Μερικά αποτελέσματα (ζημία) εκμετάλλευσης</t>
  </si>
  <si>
    <t>Ολικά αποτελέσματα (ζημία) εκμετάλλευσης</t>
  </si>
  <si>
    <t>ΓΕΩΡΓΙΟΣ ΑΝΑΣΤΑΣΟΠΟΥΛΟΣ</t>
  </si>
  <si>
    <t>ΧΡ. ΖΑΚΟΛΙΚΟΣ</t>
  </si>
  <si>
    <t>ΑΔΤ  AE 096642</t>
  </si>
  <si>
    <t>ΑΔΤ  AB 266871</t>
  </si>
  <si>
    <t>ΑΔΤ  AE 096648</t>
  </si>
  <si>
    <t>ΑΘΗΝΑ, 30/04/2011</t>
  </si>
  <si>
    <t>Ποσά Κλειομένης Χρήσεως 2010</t>
  </si>
  <si>
    <t>- Πωλ.λοιπών αποθεμάτων</t>
  </si>
  <si>
    <t>Καθαρά αποτελέσματα (ζημιά) χρήσεως προ φόρων</t>
  </si>
  <si>
    <t>3β.Επιταγές εισπρ.σε καθυστέρηση</t>
  </si>
  <si>
    <t>ΙΣΟΛΟΓΙΣΜΟΣ 31ης ΔΕΚΕΜΒΡΙΟΥ  2011</t>
  </si>
  <si>
    <t xml:space="preserve">  14η ΕΤΑΙΡΙΚΗ ΧΡΗΣΗ (1 ΙΑΝΟΥΑΡΙΟΥ - 31 ΔΕΚΕΜΒΡΙΟΥ 2011)</t>
  </si>
  <si>
    <t>ΑΘΗΝΑ, 30/04/2012</t>
  </si>
  <si>
    <t xml:space="preserve">  31ης ΔΕΚΕΜΒΡΙΟΥ 2011</t>
  </si>
  <si>
    <t>ΠΑΠΑΔΑΚΗΣ</t>
  </si>
  <si>
    <t>Αρ.Αδείας ………..Α' ΤΑΞΗΣ</t>
  </si>
  <si>
    <t>Ποσά Κλειομένης Χρήσεως 2011</t>
  </si>
  <si>
    <t>31ης ΔΕΚΕΜΒΡΙΟΥ 2011 (1 Ιανουαρίου - 31 Δεκεμβρίου 2011)</t>
  </si>
  <si>
    <t>Ζημιές εις νέο</t>
  </si>
  <si>
    <t>Αρ.Αδείας ……….Α' ΤΑΞΗΣ</t>
  </si>
  <si>
    <t>ΕΔΡΑ : ΑΘΗΝΑ, ΑΡ. Μ.Α.Ε 40678/01ΔΤ/Β/98/2(2011)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</si>
</sst>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mm/dd/yy"/>
    <numFmt numFmtId="174" formatCode="dd/mm/yy"/>
    <numFmt numFmtId="175" formatCode="00"/>
    <numFmt numFmtId="176" formatCode="#,##0_ ;\-#,##0\ "/>
    <numFmt numFmtId="177" formatCode="0.0%"/>
    <numFmt numFmtId="178" formatCode="#,##0.0"/>
    <numFmt numFmtId="179" formatCode="#,##0.000"/>
    <numFmt numFmtId="180" formatCode="#,##0.0000"/>
    <numFmt numFmtId="181" formatCode="[$-408]dddd\,\ d\ mmmm\ yyyy"/>
    <numFmt numFmtId="182" formatCode="[$-408]h:mm:ss\ AM/PM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2"/>
    </font>
    <font>
      <b/>
      <sz val="13"/>
      <name val="Arial"/>
      <family val="2"/>
    </font>
    <font>
      <b/>
      <sz val="11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7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7" borderId="1" applyNumberFormat="0" applyAlignment="0" applyProtection="0"/>
    <xf numFmtId="0" fontId="19" fillId="11" borderId="2" applyNumberFormat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0" fillId="16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6" borderId="0" applyNumberFormat="0" applyBorder="0" applyAlignment="0" applyProtection="0"/>
    <xf numFmtId="0" fontId="0" fillId="0" borderId="0">
      <alignment/>
      <protection/>
    </xf>
    <xf numFmtId="171" fontId="0" fillId="0" borderId="0" applyFont="0" applyFill="0" applyBorder="0" applyAlignment="0" applyProtection="0"/>
    <xf numFmtId="0" fontId="27" fillId="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16" borderId="1" applyNumberFormat="0" applyAlignment="0" applyProtection="0"/>
  </cellStyleXfs>
  <cellXfs count="161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3" fontId="4" fillId="0" borderId="11" xfId="0" applyNumberFormat="1" applyFont="1" applyBorder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71" fontId="0" fillId="0" borderId="0" xfId="33" applyFont="1" applyBorder="1" applyAlignment="1">
      <alignment/>
    </xf>
    <xf numFmtId="3" fontId="0" fillId="0" borderId="0" xfId="33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Continuous"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0" xfId="39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5" fillId="0" borderId="11" xfId="0" applyNumberFormat="1" applyFont="1" applyBorder="1" applyAlignment="1">
      <alignment horizontal="centerContinuous"/>
    </xf>
    <xf numFmtId="0" fontId="0" fillId="0" borderId="0" xfId="0" applyFont="1" applyBorder="1" applyAlignment="1">
      <alignment/>
    </xf>
    <xf numFmtId="49" fontId="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2" fillId="0" borderId="0" xfId="0" applyFont="1" applyBorder="1" applyAlignment="1">
      <alignment/>
    </xf>
    <xf numFmtId="0" fontId="0" fillId="0" borderId="11" xfId="0" applyBorder="1" applyAlignment="1">
      <alignment horizontal="left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0" xfId="56" applyNumberFormat="1" applyFont="1" applyBorder="1">
      <alignment/>
      <protection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Continuous"/>
    </xf>
    <xf numFmtId="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10" fontId="0" fillId="0" borderId="0" xfId="0" applyNumberFormat="1" applyAlignment="1">
      <alignment/>
    </xf>
    <xf numFmtId="4" fontId="0" fillId="0" borderId="10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3" fontId="1" fillId="0" borderId="21" xfId="0" applyNumberFormat="1" applyFont="1" applyBorder="1" applyAlignment="1">
      <alignment/>
    </xf>
    <xf numFmtId="0" fontId="0" fillId="0" borderId="18" xfId="0" applyFont="1" applyBorder="1" applyAlignment="1">
      <alignment/>
    </xf>
    <xf numFmtId="3" fontId="1" fillId="0" borderId="19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3" fontId="1" fillId="0" borderId="21" xfId="0" applyNumberFormat="1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4" fontId="0" fillId="0" borderId="19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8" xfId="0" applyFont="1" applyFill="1" applyBorder="1" applyAlignment="1">
      <alignment/>
    </xf>
    <xf numFmtId="0" fontId="2" fillId="0" borderId="18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1" fillId="0" borderId="18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2" fontId="15" fillId="0" borderId="0" xfId="0" applyNumberFormat="1" applyFont="1" applyAlignment="1">
      <alignment/>
    </xf>
    <xf numFmtId="4" fontId="0" fillId="0" borderId="10" xfId="0" applyNumberForma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Κόμμα 2" xfId="57"/>
    <cellStyle name="Ουδέτερο" xfId="58"/>
    <cellStyle name="Ποσοστό 2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9"/>
  <sheetViews>
    <sheetView zoomScale="90" zoomScaleNormal="90" zoomScalePageLayoutView="0" workbookViewId="0" topLeftCell="B1">
      <selection activeCell="P17" sqref="P17"/>
    </sheetView>
  </sheetViews>
  <sheetFormatPr defaultColWidth="9.140625" defaultRowHeight="12.75"/>
  <cols>
    <col min="1" max="1" width="2.7109375" style="10" customWidth="1"/>
    <col min="2" max="2" width="11.57421875" style="4" customWidth="1"/>
    <col min="3" max="3" width="8.7109375" style="4" customWidth="1"/>
    <col min="4" max="4" width="10.8515625" style="4" customWidth="1"/>
    <col min="5" max="5" width="0.9921875" style="4" customWidth="1"/>
    <col min="6" max="6" width="14.7109375" style="49" customWidth="1"/>
    <col min="7" max="7" width="0.5625" style="3" customWidth="1"/>
    <col min="8" max="8" width="15.7109375" style="49" customWidth="1"/>
    <col min="9" max="9" width="0.42578125" style="3" customWidth="1"/>
    <col min="10" max="10" width="14.421875" style="49" customWidth="1"/>
    <col min="11" max="11" width="0.13671875" style="3" customWidth="1"/>
    <col min="12" max="12" width="13.57421875" style="49" bestFit="1" customWidth="1"/>
    <col min="13" max="13" width="0.42578125" style="49" hidden="1" customWidth="1"/>
    <col min="14" max="14" width="13.8515625" style="49" customWidth="1"/>
    <col min="15" max="15" width="0.9921875" style="49" customWidth="1"/>
    <col min="16" max="16" width="16.57421875" style="43" customWidth="1"/>
    <col min="17" max="17" width="1.28515625" style="3" customWidth="1"/>
    <col min="18" max="18" width="10.7109375" style="3" customWidth="1"/>
    <col min="19" max="19" width="10.57421875" style="3" customWidth="1"/>
    <col min="20" max="20" width="10.7109375" style="3" customWidth="1"/>
    <col min="21" max="21" width="0.71875" style="3" customWidth="1"/>
    <col min="22" max="22" width="6.421875" style="3" customWidth="1"/>
    <col min="23" max="23" width="8.7109375" style="3" customWidth="1"/>
    <col min="24" max="24" width="15.421875" style="3" customWidth="1"/>
    <col min="25" max="25" width="0.85546875" style="3" customWidth="1"/>
    <col min="26" max="26" width="5.00390625" style="1" customWidth="1"/>
    <col min="27" max="27" width="0.5625" style="10" customWidth="1"/>
    <col min="28" max="28" width="16.00390625" style="10" customWidth="1"/>
    <col min="29" max="29" width="10.7109375" style="10" customWidth="1"/>
    <col min="30" max="16384" width="9.140625" style="10" customWidth="1"/>
  </cols>
  <sheetData>
    <row r="1" spans="1:28" ht="13.5" thickTop="1">
      <c r="A1" s="70"/>
      <c r="B1" s="151" t="s">
        <v>155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3"/>
    </row>
    <row r="2" spans="1:28" ht="12.75">
      <c r="A2" s="70"/>
      <c r="B2" s="154" t="s">
        <v>201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6"/>
    </row>
    <row r="3" spans="1:28" ht="12.75">
      <c r="A3" s="70"/>
      <c r="B3" s="148" t="s">
        <v>191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50"/>
    </row>
    <row r="4" spans="1:28" ht="12.75">
      <c r="A4" s="70"/>
      <c r="B4" s="148" t="s">
        <v>192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50"/>
    </row>
    <row r="5" spans="2:28" ht="12.75">
      <c r="B5" s="117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9"/>
    </row>
    <row r="6" spans="2:28" ht="12.75">
      <c r="B6" s="96" t="s">
        <v>5</v>
      </c>
      <c r="C6" s="14"/>
      <c r="D6" s="14"/>
      <c r="E6" s="14"/>
      <c r="F6" s="45"/>
      <c r="G6" s="7"/>
      <c r="H6" s="45"/>
      <c r="I6" s="7"/>
      <c r="J6" s="45"/>
      <c r="K6" s="7"/>
      <c r="L6" s="45"/>
      <c r="M6" s="45"/>
      <c r="N6" s="45"/>
      <c r="O6" s="45"/>
      <c r="P6" s="45"/>
      <c r="Q6" s="7"/>
      <c r="R6" s="2"/>
      <c r="S6" s="7"/>
      <c r="T6" s="7"/>
      <c r="U6" s="7"/>
      <c r="V6" s="7"/>
      <c r="W6" s="7"/>
      <c r="X6" s="7"/>
      <c r="Y6" s="7"/>
      <c r="Z6" s="7"/>
      <c r="AA6" s="14"/>
      <c r="AB6" s="97" t="s">
        <v>6</v>
      </c>
    </row>
    <row r="7" spans="2:28" ht="12.75">
      <c r="B7" s="98"/>
      <c r="C7" s="10"/>
      <c r="D7" s="10"/>
      <c r="E7" s="10"/>
      <c r="F7" s="120" t="s">
        <v>91</v>
      </c>
      <c r="G7" s="121"/>
      <c r="H7" s="122"/>
      <c r="I7" s="121"/>
      <c r="J7" s="122"/>
      <c r="K7" s="1"/>
      <c r="L7" s="120" t="s">
        <v>92</v>
      </c>
      <c r="M7" s="122"/>
      <c r="N7" s="122"/>
      <c r="O7" s="122"/>
      <c r="P7" s="122"/>
      <c r="Q7" s="15"/>
      <c r="R7" s="9" t="s">
        <v>7</v>
      </c>
      <c r="S7" s="1"/>
      <c r="T7" s="1"/>
      <c r="U7" s="1"/>
      <c r="V7" s="10"/>
      <c r="W7" s="1"/>
      <c r="X7" s="5" t="s">
        <v>8</v>
      </c>
      <c r="Y7" s="9"/>
      <c r="AB7" s="99" t="s">
        <v>8</v>
      </c>
    </row>
    <row r="8" spans="2:28" ht="12.75">
      <c r="B8" s="100"/>
      <c r="C8" s="10"/>
      <c r="D8" s="10"/>
      <c r="E8" s="10"/>
      <c r="F8" s="46" t="s">
        <v>10</v>
      </c>
      <c r="G8" s="8"/>
      <c r="H8" s="43"/>
      <c r="I8" s="1"/>
      <c r="J8" s="46" t="s">
        <v>11</v>
      </c>
      <c r="K8" s="1"/>
      <c r="L8" s="46" t="s">
        <v>10</v>
      </c>
      <c r="M8" s="43"/>
      <c r="N8" s="43"/>
      <c r="O8" s="43"/>
      <c r="P8" s="46" t="s">
        <v>11</v>
      </c>
      <c r="Q8" s="15"/>
      <c r="R8" s="22" t="s">
        <v>12</v>
      </c>
      <c r="S8" s="1"/>
      <c r="T8" s="1"/>
      <c r="U8" s="1"/>
      <c r="V8" s="10"/>
      <c r="W8" s="1"/>
      <c r="X8" s="5" t="s">
        <v>13</v>
      </c>
      <c r="Y8" s="9"/>
      <c r="AB8" s="99" t="s">
        <v>14</v>
      </c>
    </row>
    <row r="9" spans="2:28" ht="12.75">
      <c r="B9" s="100" t="s">
        <v>41</v>
      </c>
      <c r="C9" s="10"/>
      <c r="D9" s="10"/>
      <c r="E9" s="10"/>
      <c r="F9" s="46" t="s">
        <v>15</v>
      </c>
      <c r="G9" s="1"/>
      <c r="H9" s="46" t="s">
        <v>16</v>
      </c>
      <c r="I9" s="1"/>
      <c r="J9" s="46" t="s">
        <v>17</v>
      </c>
      <c r="K9" s="1"/>
      <c r="L9" s="46" t="s">
        <v>15</v>
      </c>
      <c r="M9" s="43"/>
      <c r="N9" s="46" t="s">
        <v>16</v>
      </c>
      <c r="O9" s="43"/>
      <c r="P9" s="46" t="s">
        <v>17</v>
      </c>
      <c r="Q9" s="15"/>
      <c r="R9" s="1"/>
      <c r="S9" s="1"/>
      <c r="T9" s="1"/>
      <c r="U9" s="1"/>
      <c r="V9" s="10"/>
      <c r="W9" s="1"/>
      <c r="X9" s="6" t="s">
        <v>93</v>
      </c>
      <c r="Y9" s="9"/>
      <c r="AB9" s="101" t="s">
        <v>93</v>
      </c>
    </row>
    <row r="10" spans="2:28" ht="12.75">
      <c r="B10" s="102" t="s">
        <v>73</v>
      </c>
      <c r="C10" s="10"/>
      <c r="D10" s="10"/>
      <c r="E10" s="10"/>
      <c r="F10" s="134">
        <f>12479.83</f>
        <v>12479.83</v>
      </c>
      <c r="G10" s="128">
        <v>385</v>
      </c>
      <c r="H10" s="129">
        <f>12479.77</f>
        <v>12479.77</v>
      </c>
      <c r="I10" s="128"/>
      <c r="J10" s="129">
        <f>F10-H10</f>
        <v>0.06</v>
      </c>
      <c r="K10" s="1"/>
      <c r="L10" s="47">
        <f>12479.83</f>
        <v>12479.83</v>
      </c>
      <c r="M10" s="1">
        <v>385</v>
      </c>
      <c r="N10" s="53">
        <f>12479.77</f>
        <v>12479.77</v>
      </c>
      <c r="O10" s="1"/>
      <c r="P10" s="53">
        <f>L10-N10</f>
        <v>0.06</v>
      </c>
      <c r="Q10" s="15"/>
      <c r="R10" s="1" t="s">
        <v>18</v>
      </c>
      <c r="S10" s="1"/>
      <c r="T10" s="1"/>
      <c r="U10" s="1"/>
      <c r="V10" s="10"/>
      <c r="W10" s="1"/>
      <c r="X10" s="93">
        <v>4611978.75</v>
      </c>
      <c r="Y10" s="43"/>
      <c r="Z10" s="43"/>
      <c r="AA10" s="43"/>
      <c r="AB10" s="103">
        <v>4611978.75</v>
      </c>
    </row>
    <row r="11" spans="2:28" ht="13.5" thickBot="1">
      <c r="B11" s="102" t="s">
        <v>42</v>
      </c>
      <c r="C11" s="10"/>
      <c r="D11" s="10"/>
      <c r="E11" s="10"/>
      <c r="F11" s="141">
        <f>4568.18+3057870.88+608560.56</f>
        <v>3670999.62</v>
      </c>
      <c r="G11" s="128">
        <v>2443261</v>
      </c>
      <c r="H11" s="130">
        <f>4567.18+2970412.89+608560.55</f>
        <v>3583540.62</v>
      </c>
      <c r="I11" s="128"/>
      <c r="J11" s="130">
        <f>F11-H11</f>
        <v>87459</v>
      </c>
      <c r="K11" s="1"/>
      <c r="L11" s="45">
        <f>4568.18+3057443.15+608560.56</f>
        <v>3670571.89</v>
      </c>
      <c r="M11" s="1">
        <v>2443261</v>
      </c>
      <c r="N11" s="54">
        <f>4567.18+2734709.95+608560.55</f>
        <v>3347837.68</v>
      </c>
      <c r="O11" s="1"/>
      <c r="P11" s="54">
        <f>L11-N11</f>
        <v>322734.21</v>
      </c>
      <c r="Q11" s="15"/>
      <c r="R11" s="10"/>
      <c r="S11" s="1"/>
      <c r="T11" s="1"/>
      <c r="U11" s="1"/>
      <c r="V11" s="10"/>
      <c r="W11" s="1"/>
      <c r="X11" s="140">
        <f>X10</f>
        <v>4611978.75</v>
      </c>
      <c r="Y11" s="43"/>
      <c r="Z11" s="43"/>
      <c r="AA11" s="43"/>
      <c r="AB11" s="143">
        <f>AB10</f>
        <v>4611978.75</v>
      </c>
    </row>
    <row r="12" spans="2:28" ht="14.25" thickBot="1" thickTop="1">
      <c r="B12" s="98"/>
      <c r="C12" s="10"/>
      <c r="D12" s="10"/>
      <c r="E12" s="10"/>
      <c r="F12" s="131">
        <f>SUM(F10:F11)</f>
        <v>3683479.45</v>
      </c>
      <c r="G12" s="128">
        <v>0</v>
      </c>
      <c r="H12" s="131">
        <f>SUM(H10:H11)</f>
        <v>3596020.39</v>
      </c>
      <c r="I12" s="128"/>
      <c r="J12" s="131">
        <f>SUM(J10:J11)</f>
        <v>87459.06</v>
      </c>
      <c r="K12" s="1"/>
      <c r="L12" s="48">
        <f>SUM(L10:L11)</f>
        <v>3683051.72</v>
      </c>
      <c r="M12" s="1">
        <v>0</v>
      </c>
      <c r="N12" s="48">
        <f>SUM(N10:N11)</f>
        <v>3360317.45</v>
      </c>
      <c r="O12" s="1"/>
      <c r="P12" s="48">
        <f>SUM(P10:P11)</f>
        <v>322734.27</v>
      </c>
      <c r="Q12" s="15"/>
      <c r="R12" s="1"/>
      <c r="S12" s="1"/>
      <c r="T12" s="1"/>
      <c r="U12" s="1"/>
      <c r="V12" s="10"/>
      <c r="W12" s="1"/>
      <c r="X12" s="93"/>
      <c r="Y12" s="43"/>
      <c r="Z12" s="43"/>
      <c r="AA12" s="43"/>
      <c r="AB12" s="103"/>
    </row>
    <row r="13" spans="2:28" ht="13.5" thickTop="1">
      <c r="B13" s="98"/>
      <c r="C13" s="10"/>
      <c r="D13" s="10"/>
      <c r="E13" s="10"/>
      <c r="F13" s="93"/>
      <c r="G13" s="128"/>
      <c r="H13" s="129"/>
      <c r="I13" s="128"/>
      <c r="J13" s="129"/>
      <c r="K13" s="1"/>
      <c r="L13" s="43"/>
      <c r="M13" s="1"/>
      <c r="N13" s="53"/>
      <c r="O13" s="1"/>
      <c r="P13" s="53"/>
      <c r="Q13" s="15"/>
      <c r="R13" s="10"/>
      <c r="S13" s="10"/>
      <c r="T13" s="10"/>
      <c r="U13" s="10"/>
      <c r="V13" s="10"/>
      <c r="W13" s="10"/>
      <c r="X13" s="93"/>
      <c r="Y13" s="43"/>
      <c r="Z13" s="43"/>
      <c r="AA13" s="43"/>
      <c r="AB13" s="103"/>
    </row>
    <row r="14" spans="2:28" ht="12.75">
      <c r="B14" s="100" t="s">
        <v>9</v>
      </c>
      <c r="C14" s="10"/>
      <c r="D14" s="10"/>
      <c r="E14" s="10"/>
      <c r="F14" s="93"/>
      <c r="G14" s="128"/>
      <c r="H14" s="129"/>
      <c r="I14" s="128"/>
      <c r="J14" s="129"/>
      <c r="K14" s="1"/>
      <c r="L14" s="43"/>
      <c r="M14" s="1"/>
      <c r="N14" s="53"/>
      <c r="O14" s="1"/>
      <c r="P14" s="53"/>
      <c r="Q14" s="16"/>
      <c r="R14" s="23" t="s">
        <v>165</v>
      </c>
      <c r="S14" s="10"/>
      <c r="T14" s="10"/>
      <c r="U14" s="10"/>
      <c r="V14" s="10"/>
      <c r="W14" s="10"/>
      <c r="X14" s="93"/>
      <c r="Y14" s="43"/>
      <c r="Z14" s="43"/>
      <c r="AA14" s="43"/>
      <c r="AB14" s="103"/>
    </row>
    <row r="15" spans="2:28" ht="12.75">
      <c r="B15" s="104" t="s">
        <v>146</v>
      </c>
      <c r="C15" s="10"/>
      <c r="D15" s="10"/>
      <c r="E15" s="10"/>
      <c r="F15" s="93"/>
      <c r="G15" s="128"/>
      <c r="H15" s="129"/>
      <c r="I15" s="128"/>
      <c r="J15" s="129"/>
      <c r="K15" s="1"/>
      <c r="L15" s="43"/>
      <c r="M15" s="1"/>
      <c r="N15" s="53"/>
      <c r="O15" s="1"/>
      <c r="P15" s="53"/>
      <c r="Q15" s="16"/>
      <c r="R15" s="10" t="s">
        <v>158</v>
      </c>
      <c r="S15" s="10"/>
      <c r="T15" s="10"/>
      <c r="U15" s="10"/>
      <c r="V15" s="10"/>
      <c r="W15" s="10"/>
      <c r="X15" s="93">
        <v>0</v>
      </c>
      <c r="Y15" s="43"/>
      <c r="Z15" s="43"/>
      <c r="AA15" s="43"/>
      <c r="AB15" s="103">
        <v>0</v>
      </c>
    </row>
    <row r="16" spans="2:28" ht="12.75">
      <c r="B16" s="98" t="s">
        <v>147</v>
      </c>
      <c r="C16" s="10"/>
      <c r="D16" s="10"/>
      <c r="E16" s="10"/>
      <c r="F16" s="93">
        <f>4375971.64+1487701.99+475511.67</f>
        <v>6339185.3</v>
      </c>
      <c r="G16" s="128"/>
      <c r="H16" s="129">
        <f>4375971.58+1487702+475511.67</f>
        <v>6339185.25</v>
      </c>
      <c r="I16" s="128"/>
      <c r="J16" s="129">
        <f>F16-H16</f>
        <v>0.05</v>
      </c>
      <c r="K16" s="1"/>
      <c r="L16" s="43">
        <f>4375971.64+1487701.99+199999.25</f>
        <v>6063672.88</v>
      </c>
      <c r="M16" s="1"/>
      <c r="N16" s="53">
        <f>4375971.58+1487702+199999.25</f>
        <v>6063672.83</v>
      </c>
      <c r="O16" s="1"/>
      <c r="P16" s="53">
        <f>L16-N16</f>
        <v>0.05</v>
      </c>
      <c r="Q16" s="16"/>
      <c r="R16" s="31" t="s">
        <v>79</v>
      </c>
      <c r="S16" s="10"/>
      <c r="T16" s="10"/>
      <c r="U16" s="10"/>
      <c r="V16" s="10"/>
      <c r="W16" s="10"/>
      <c r="X16" s="141">
        <v>1557585.03</v>
      </c>
      <c r="Y16" s="43"/>
      <c r="Z16" s="43"/>
      <c r="AA16" s="43"/>
      <c r="AB16" s="144">
        <v>2385895.52</v>
      </c>
    </row>
    <row r="17" spans="2:28" ht="13.5" thickBot="1">
      <c r="B17" s="98" t="s">
        <v>148</v>
      </c>
      <c r="C17" s="10"/>
      <c r="D17" s="10"/>
      <c r="E17" s="10"/>
      <c r="F17" s="141">
        <f>3448505.92+3000</f>
        <v>3451505.92</v>
      </c>
      <c r="G17" s="128"/>
      <c r="H17" s="130">
        <v>2501163.48</v>
      </c>
      <c r="I17" s="128"/>
      <c r="J17" s="130">
        <f>F17-H17</f>
        <v>950342.44</v>
      </c>
      <c r="K17" s="1"/>
      <c r="L17" s="43">
        <f>3448505.92+3000</f>
        <v>3451505.92</v>
      </c>
      <c r="M17" s="1"/>
      <c r="N17" s="54">
        <f>2193474.42</f>
        <v>2193474.42</v>
      </c>
      <c r="O17" s="1"/>
      <c r="P17" s="54">
        <f>L17-N17</f>
        <v>1258031.5</v>
      </c>
      <c r="Q17" s="16"/>
      <c r="R17" s="10"/>
      <c r="S17" s="10"/>
      <c r="T17" s="10"/>
      <c r="U17" s="10"/>
      <c r="V17" s="10"/>
      <c r="W17" s="10"/>
      <c r="X17" s="140">
        <f>SUM(X15:X16)</f>
        <v>1557585.03</v>
      </c>
      <c r="Y17" s="43"/>
      <c r="Z17" s="43"/>
      <c r="AA17" s="43"/>
      <c r="AB17" s="143">
        <f>SUM(AB15:AB16)</f>
        <v>2385895.52</v>
      </c>
    </row>
    <row r="18" spans="2:28" ht="14.25" thickBot="1" thickTop="1">
      <c r="B18" s="98"/>
      <c r="C18" s="10"/>
      <c r="D18" s="10"/>
      <c r="E18" s="10"/>
      <c r="F18" s="131">
        <f>SUM(F16:F17)</f>
        <v>9790691.22</v>
      </c>
      <c r="G18" s="128"/>
      <c r="H18" s="132">
        <f>SUM(H16:H17)</f>
        <v>8840348.73</v>
      </c>
      <c r="I18" s="128"/>
      <c r="J18" s="132">
        <f>SUM(J16:J17)</f>
        <v>950342.49</v>
      </c>
      <c r="K18" s="9"/>
      <c r="L18" s="51">
        <f>SUM(L16:L17)</f>
        <v>9515178.8</v>
      </c>
      <c r="M18" s="1"/>
      <c r="N18" s="55">
        <f>SUM(N16:N17)</f>
        <v>8257147.25</v>
      </c>
      <c r="O18" s="1"/>
      <c r="P18" s="55">
        <f>SUM(P16:P17)</f>
        <v>1258031.55</v>
      </c>
      <c r="Q18" s="16"/>
      <c r="R18" s="22" t="s">
        <v>80</v>
      </c>
      <c r="S18" s="1"/>
      <c r="T18" s="1"/>
      <c r="U18" s="1"/>
      <c r="V18" s="10"/>
      <c r="W18" s="1"/>
      <c r="X18" s="93"/>
      <c r="Y18" s="43"/>
      <c r="Z18" s="43"/>
      <c r="AA18" s="43"/>
      <c r="AB18" s="103"/>
    </row>
    <row r="19" spans="2:28" ht="13.5" thickTop="1">
      <c r="B19" s="98"/>
      <c r="C19" s="10"/>
      <c r="D19" s="10"/>
      <c r="E19" s="10"/>
      <c r="F19" s="93"/>
      <c r="G19" s="128"/>
      <c r="H19" s="129"/>
      <c r="I19" s="128"/>
      <c r="J19" s="129"/>
      <c r="K19" s="9"/>
      <c r="L19" s="43"/>
      <c r="M19" s="1"/>
      <c r="N19" s="53"/>
      <c r="O19" s="1"/>
      <c r="P19" s="53"/>
      <c r="Q19" s="16"/>
      <c r="R19" s="1" t="s">
        <v>172</v>
      </c>
      <c r="S19" s="1"/>
      <c r="T19" s="1"/>
      <c r="U19" s="1"/>
      <c r="V19" s="10"/>
      <c r="W19" s="1"/>
      <c r="X19" s="93">
        <f>112782.33-23057.12</f>
        <v>89725.21</v>
      </c>
      <c r="Y19" s="43"/>
      <c r="Z19" s="43"/>
      <c r="AA19" s="43"/>
      <c r="AB19" s="103">
        <v>0</v>
      </c>
    </row>
    <row r="20" spans="2:28" ht="12.75">
      <c r="B20" s="100"/>
      <c r="C20" s="10"/>
      <c r="D20" s="10"/>
      <c r="E20" s="10"/>
      <c r="F20" s="93"/>
      <c r="G20" s="128"/>
      <c r="H20" s="129"/>
      <c r="I20" s="128"/>
      <c r="J20" s="129"/>
      <c r="K20" s="1"/>
      <c r="L20" s="43"/>
      <c r="M20" s="1"/>
      <c r="N20" s="53"/>
      <c r="O20" s="1"/>
      <c r="P20" s="53"/>
      <c r="Q20" s="16"/>
      <c r="R20" s="1" t="s">
        <v>153</v>
      </c>
      <c r="S20" s="1"/>
      <c r="T20" s="1"/>
      <c r="U20" s="1"/>
      <c r="V20" s="10"/>
      <c r="W20" s="1"/>
      <c r="X20" s="93">
        <v>0</v>
      </c>
      <c r="Y20" s="43"/>
      <c r="Z20" s="43"/>
      <c r="AA20" s="43"/>
      <c r="AB20" s="145">
        <f>1464377.79+4877.89</f>
        <v>1469255.68</v>
      </c>
    </row>
    <row r="21" spans="2:28" ht="12.75">
      <c r="B21" s="100"/>
      <c r="C21" s="10"/>
      <c r="D21" s="10"/>
      <c r="E21" s="10"/>
      <c r="F21" s="93"/>
      <c r="G21" s="128"/>
      <c r="H21" s="129"/>
      <c r="I21" s="128"/>
      <c r="J21" s="129"/>
      <c r="K21" s="1"/>
      <c r="L21" s="43"/>
      <c r="M21" s="1"/>
      <c r="N21" s="53"/>
      <c r="O21" s="1"/>
      <c r="P21" s="53"/>
      <c r="Q21" s="16"/>
      <c r="R21" s="1" t="s">
        <v>159</v>
      </c>
      <c r="S21" s="1"/>
      <c r="T21" s="1"/>
      <c r="U21" s="1"/>
      <c r="V21" s="10"/>
      <c r="W21" s="1"/>
      <c r="X21" s="141">
        <v>3783551.72</v>
      </c>
      <c r="Y21" s="43"/>
      <c r="Z21" s="43"/>
      <c r="AA21" s="43"/>
      <c r="AB21" s="144">
        <v>2314296.04</v>
      </c>
    </row>
    <row r="22" spans="2:29" ht="13.5" thickBot="1">
      <c r="B22" s="104" t="s">
        <v>19</v>
      </c>
      <c r="C22" s="10"/>
      <c r="D22" s="10"/>
      <c r="E22" s="10"/>
      <c r="F22" s="93"/>
      <c r="G22" s="128"/>
      <c r="H22" s="129"/>
      <c r="I22" s="128"/>
      <c r="J22" s="129"/>
      <c r="K22" s="1"/>
      <c r="L22" s="43"/>
      <c r="M22" s="1"/>
      <c r="N22" s="53"/>
      <c r="O22" s="1"/>
      <c r="P22" s="53"/>
      <c r="Q22" s="16"/>
      <c r="R22" s="1"/>
      <c r="S22" s="1"/>
      <c r="T22" s="1"/>
      <c r="U22" s="1"/>
      <c r="V22" s="10"/>
      <c r="W22" s="1"/>
      <c r="X22" s="93">
        <f>X19-X20-X21</f>
        <v>-3693826.51</v>
      </c>
      <c r="Y22" s="43"/>
      <c r="Z22" s="43"/>
      <c r="AA22" s="43"/>
      <c r="AB22" s="103">
        <f>AB19-AB20-AB21</f>
        <v>-3783551.72</v>
      </c>
      <c r="AC22" s="1"/>
    </row>
    <row r="23" spans="2:29" ht="14.25" thickBot="1" thickTop="1">
      <c r="B23" s="98" t="s">
        <v>20</v>
      </c>
      <c r="C23" s="10"/>
      <c r="D23" s="10"/>
      <c r="E23" s="10"/>
      <c r="F23" s="93">
        <v>773435.92</v>
      </c>
      <c r="G23" s="128"/>
      <c r="H23" s="129">
        <v>0</v>
      </c>
      <c r="I23" s="128"/>
      <c r="J23" s="129">
        <f>F23-H23</f>
        <v>773435.92</v>
      </c>
      <c r="K23" s="1"/>
      <c r="L23" s="43">
        <v>773435.92</v>
      </c>
      <c r="M23" s="1"/>
      <c r="N23" s="53">
        <v>0</v>
      </c>
      <c r="O23" s="1"/>
      <c r="P23" s="53">
        <f>L23-N23</f>
        <v>773435.92</v>
      </c>
      <c r="Q23" s="16"/>
      <c r="R23" s="1" t="s">
        <v>160</v>
      </c>
      <c r="S23" s="1"/>
      <c r="T23" s="1"/>
      <c r="U23" s="1"/>
      <c r="V23" s="10"/>
      <c r="W23" s="1"/>
      <c r="X23" s="133">
        <f>+X11+X17+X22</f>
        <v>2475737.27</v>
      </c>
      <c r="Y23" s="43"/>
      <c r="Z23" s="43"/>
      <c r="AA23" s="43"/>
      <c r="AB23" s="146">
        <f>+AB11+AB17+AB22</f>
        <v>3214322.55</v>
      </c>
      <c r="AC23" s="1"/>
    </row>
    <row r="24" spans="2:29" ht="13.5" thickTop="1">
      <c r="B24" s="98" t="s">
        <v>21</v>
      </c>
      <c r="C24" s="10"/>
      <c r="D24" s="10"/>
      <c r="E24" s="10"/>
      <c r="F24" s="93">
        <v>3313329.25</v>
      </c>
      <c r="G24" s="128"/>
      <c r="H24" s="129">
        <v>1234742.31</v>
      </c>
      <c r="I24" s="128"/>
      <c r="J24" s="129">
        <f aca="true" t="shared" si="0" ref="J24:J29">F24-H24</f>
        <v>2078586.94</v>
      </c>
      <c r="K24" s="1"/>
      <c r="L24" s="43">
        <v>3285380.97</v>
      </c>
      <c r="M24" s="1"/>
      <c r="N24" s="53">
        <v>1140266.07</v>
      </c>
      <c r="O24" s="1"/>
      <c r="P24" s="53">
        <f>L24-N24</f>
        <v>2145114.9</v>
      </c>
      <c r="Q24" s="16"/>
      <c r="R24" s="1"/>
      <c r="S24" s="1"/>
      <c r="T24" s="1"/>
      <c r="U24" s="1"/>
      <c r="V24" s="10"/>
      <c r="W24" s="1"/>
      <c r="X24" s="93"/>
      <c r="Y24" s="43"/>
      <c r="Z24" s="43"/>
      <c r="AA24" s="43"/>
      <c r="AB24" s="103"/>
      <c r="AC24" s="1"/>
    </row>
    <row r="25" spans="2:29" ht="12.75">
      <c r="B25" s="105" t="s">
        <v>74</v>
      </c>
      <c r="C25" s="10"/>
      <c r="D25" s="10"/>
      <c r="E25" s="10"/>
      <c r="F25" s="93">
        <f>1529115.01+11475.26+15159.89+15763.11+22446.79+437353.44+1028485.51</f>
        <v>3059799.01</v>
      </c>
      <c r="G25" s="128"/>
      <c r="H25" s="129">
        <v>2516157.83</v>
      </c>
      <c r="I25" s="128"/>
      <c r="J25" s="129">
        <f t="shared" si="0"/>
        <v>543641.18</v>
      </c>
      <c r="K25" s="1"/>
      <c r="L25" s="43">
        <f>1529115.01+11475.26+15159.89+15763.11+22446.79+437353.44+1028485.51</f>
        <v>3059799.01</v>
      </c>
      <c r="M25" s="1"/>
      <c r="N25" s="53">
        <v>2418638.21</v>
      </c>
      <c r="O25" s="1"/>
      <c r="P25" s="53">
        <f>L25-N25</f>
        <v>641160.8</v>
      </c>
      <c r="Q25" s="16"/>
      <c r="R25" s="1"/>
      <c r="S25" s="1"/>
      <c r="T25" s="1"/>
      <c r="U25" s="1"/>
      <c r="V25" s="10"/>
      <c r="W25" s="1"/>
      <c r="X25" s="93"/>
      <c r="Y25" s="43"/>
      <c r="Z25" s="43"/>
      <c r="AA25" s="43"/>
      <c r="AB25" s="103"/>
      <c r="AC25" s="1"/>
    </row>
    <row r="26" spans="2:29" ht="12.75">
      <c r="B26" s="98" t="s">
        <v>44</v>
      </c>
      <c r="C26" s="10"/>
      <c r="D26" s="10"/>
      <c r="E26" s="10"/>
      <c r="F26" s="93">
        <f>6500+11257.97</f>
        <v>17757.97</v>
      </c>
      <c r="G26" s="128"/>
      <c r="H26" s="129">
        <v>10418.23</v>
      </c>
      <c r="I26" s="128"/>
      <c r="J26" s="129">
        <f t="shared" si="0"/>
        <v>7339.74</v>
      </c>
      <c r="K26" s="1"/>
      <c r="L26" s="43">
        <f>6500+11257.97</f>
        <v>17757.97</v>
      </c>
      <c r="M26" s="1"/>
      <c r="N26" s="53">
        <v>8014.53</v>
      </c>
      <c r="O26" s="1"/>
      <c r="P26" s="53">
        <f>L26-N26</f>
        <v>9743.44</v>
      </c>
      <c r="Q26" s="16"/>
      <c r="R26" s="1"/>
      <c r="S26" s="1"/>
      <c r="T26" s="1"/>
      <c r="U26" s="1"/>
      <c r="V26" s="10"/>
      <c r="W26" s="1"/>
      <c r="X26" s="93"/>
      <c r="Y26" s="43"/>
      <c r="Z26" s="43"/>
      <c r="AA26" s="43"/>
      <c r="AB26" s="103"/>
      <c r="AC26" s="1"/>
    </row>
    <row r="27" spans="2:28" ht="12.75">
      <c r="B27" s="98" t="s">
        <v>45</v>
      </c>
      <c r="C27" s="10"/>
      <c r="D27" s="10"/>
      <c r="E27" s="10"/>
      <c r="F27" s="129">
        <f>299327.41+22351.27+413336.7+1333943.8+206.15+174984.3+309061.25</f>
        <v>2553210.88</v>
      </c>
      <c r="G27" s="128"/>
      <c r="H27" s="129">
        <v>2378196.09</v>
      </c>
      <c r="I27" s="128"/>
      <c r="J27" s="129">
        <f t="shared" si="0"/>
        <v>175014.79</v>
      </c>
      <c r="K27" s="1"/>
      <c r="L27" s="53">
        <f>300737.17+22351.27+413009.65+1333466.04+206.15+174984.3+311651.25</f>
        <v>2556405.83</v>
      </c>
      <c r="M27" s="1"/>
      <c r="N27" s="53">
        <v>2280140.01</v>
      </c>
      <c r="O27" s="1"/>
      <c r="P27" s="53">
        <f>L27-N27</f>
        <v>276265.82</v>
      </c>
      <c r="Q27" s="16"/>
      <c r="R27" s="9" t="s">
        <v>24</v>
      </c>
      <c r="S27" s="1"/>
      <c r="T27" s="1"/>
      <c r="U27" s="1"/>
      <c r="V27" s="10"/>
      <c r="W27" s="1"/>
      <c r="X27" s="93"/>
      <c r="Y27" s="43"/>
      <c r="Z27" s="43"/>
      <c r="AA27" s="43"/>
      <c r="AB27" s="103"/>
    </row>
    <row r="28" spans="2:28" ht="12.75">
      <c r="B28" s="105" t="s">
        <v>75</v>
      </c>
      <c r="C28" s="10"/>
      <c r="D28" s="10"/>
      <c r="E28" s="10"/>
      <c r="F28" s="93"/>
      <c r="G28" s="128"/>
      <c r="H28" s="129"/>
      <c r="I28" s="128"/>
      <c r="J28" s="129" t="s">
        <v>38</v>
      </c>
      <c r="K28" s="1"/>
      <c r="L28" s="43"/>
      <c r="M28" s="1"/>
      <c r="N28" s="53"/>
      <c r="O28" s="1"/>
      <c r="P28" s="53" t="s">
        <v>38</v>
      </c>
      <c r="Q28" s="15"/>
      <c r="R28" s="1" t="s">
        <v>54</v>
      </c>
      <c r="S28" s="1"/>
      <c r="T28" s="1"/>
      <c r="U28" s="1"/>
      <c r="V28" s="10"/>
      <c r="W28" s="1"/>
      <c r="X28" s="93">
        <v>675929.14</v>
      </c>
      <c r="Y28" s="43"/>
      <c r="Z28" s="43"/>
      <c r="AA28" s="43"/>
      <c r="AB28" s="103">
        <v>902835.73</v>
      </c>
    </row>
    <row r="29" spans="2:28" ht="12.75">
      <c r="B29" s="105" t="s">
        <v>76</v>
      </c>
      <c r="C29" s="10"/>
      <c r="D29" s="10"/>
      <c r="E29" s="10"/>
      <c r="F29" s="141">
        <v>30000</v>
      </c>
      <c r="G29" s="128"/>
      <c r="H29" s="130">
        <v>0</v>
      </c>
      <c r="I29" s="128"/>
      <c r="J29" s="130">
        <f t="shared" si="0"/>
        <v>30000</v>
      </c>
      <c r="K29" s="1"/>
      <c r="L29" s="45">
        <v>30000</v>
      </c>
      <c r="M29" s="1"/>
      <c r="N29" s="54">
        <v>0</v>
      </c>
      <c r="O29" s="1"/>
      <c r="P29" s="54">
        <f>L29-N29</f>
        <v>30000</v>
      </c>
      <c r="Q29" s="15"/>
      <c r="R29" s="1" t="s">
        <v>25</v>
      </c>
      <c r="S29" s="1"/>
      <c r="T29" s="1"/>
      <c r="U29" s="1"/>
      <c r="V29" s="10"/>
      <c r="W29" s="1"/>
      <c r="X29" s="141">
        <v>80000</v>
      </c>
      <c r="Y29" s="43"/>
      <c r="Z29" s="43"/>
      <c r="AA29" s="43"/>
      <c r="AB29" s="144">
        <f>60000</f>
        <v>60000</v>
      </c>
    </row>
    <row r="30" spans="2:28" ht="13.5" thickBot="1">
      <c r="B30" s="98"/>
      <c r="C30" s="10"/>
      <c r="D30" s="10"/>
      <c r="E30" s="10"/>
      <c r="F30" s="131">
        <f>SUM(F23:F29)</f>
        <v>9747533.03</v>
      </c>
      <c r="G30" s="128"/>
      <c r="H30" s="131">
        <f>SUM(H23:H29)</f>
        <v>6139514.46</v>
      </c>
      <c r="I30" s="128" t="s">
        <v>38</v>
      </c>
      <c r="J30" s="131">
        <f>SUM(J23:J29)</f>
        <v>3608018.57</v>
      </c>
      <c r="K30" s="1"/>
      <c r="L30" s="48">
        <f>SUM(L23:L29)</f>
        <v>9722779.7</v>
      </c>
      <c r="M30" s="1"/>
      <c r="N30" s="48">
        <f>SUM(N23:N29)</f>
        <v>5847058.82</v>
      </c>
      <c r="O30" s="1" t="s">
        <v>38</v>
      </c>
      <c r="P30" s="48">
        <f>SUM(P23:P29)</f>
        <v>3875720.88</v>
      </c>
      <c r="Q30" s="15"/>
      <c r="R30" s="1"/>
      <c r="S30" s="1"/>
      <c r="T30" s="1"/>
      <c r="U30" s="1"/>
      <c r="V30" s="10"/>
      <c r="W30" s="1"/>
      <c r="X30" s="131">
        <f>SUM(X28:X29)</f>
        <v>755929.14</v>
      </c>
      <c r="Y30" s="43"/>
      <c r="Z30" s="43"/>
      <c r="AA30" s="43"/>
      <c r="AB30" s="147">
        <f>SUM(AB28:AB29)</f>
        <v>962835.73</v>
      </c>
    </row>
    <row r="31" spans="2:28" ht="14.25" thickBot="1" thickTop="1">
      <c r="B31" s="105" t="s">
        <v>162</v>
      </c>
      <c r="C31" s="10"/>
      <c r="D31" s="10"/>
      <c r="E31" s="10"/>
      <c r="F31" s="133">
        <f>F18+F30</f>
        <v>19538224.25</v>
      </c>
      <c r="G31" s="128"/>
      <c r="H31" s="133">
        <f>H18+H30</f>
        <v>14979863.19</v>
      </c>
      <c r="I31" s="128"/>
      <c r="J31" s="133">
        <f>J18+J30</f>
        <v>4558361.06</v>
      </c>
      <c r="K31" s="1"/>
      <c r="L31" s="50">
        <f>L18+L30</f>
        <v>19237958.5</v>
      </c>
      <c r="M31" s="1"/>
      <c r="N31" s="50">
        <f>N18+N30</f>
        <v>14104206.07</v>
      </c>
      <c r="O31" s="1"/>
      <c r="P31" s="50">
        <f>P18+P30</f>
        <v>5133752.43</v>
      </c>
      <c r="Q31" s="15"/>
      <c r="R31" s="1"/>
      <c r="S31" s="1"/>
      <c r="T31" s="1"/>
      <c r="U31" s="1"/>
      <c r="V31" s="10"/>
      <c r="W31" s="1"/>
      <c r="X31" s="93"/>
      <c r="Y31" s="43"/>
      <c r="Z31" s="43"/>
      <c r="AA31" s="43"/>
      <c r="AB31" s="103"/>
    </row>
    <row r="32" spans="2:28" ht="13.5" thickTop="1">
      <c r="B32" s="98"/>
      <c r="C32" s="10"/>
      <c r="D32" s="10"/>
      <c r="E32" s="10"/>
      <c r="F32" s="43"/>
      <c r="G32" s="1"/>
      <c r="H32" s="53"/>
      <c r="I32" s="1"/>
      <c r="J32" s="129"/>
      <c r="K32" s="1"/>
      <c r="L32" s="43"/>
      <c r="M32" s="1"/>
      <c r="N32" s="53"/>
      <c r="O32" s="1"/>
      <c r="P32" s="53"/>
      <c r="Q32" s="15"/>
      <c r="R32" s="9" t="s">
        <v>27</v>
      </c>
      <c r="S32" s="1"/>
      <c r="T32" s="1"/>
      <c r="U32" s="1"/>
      <c r="V32" s="10"/>
      <c r="W32" s="1"/>
      <c r="X32" s="93"/>
      <c r="Y32" s="43"/>
      <c r="Z32" s="43"/>
      <c r="AA32" s="43"/>
      <c r="AB32" s="103"/>
    </row>
    <row r="33" spans="2:28" ht="12.75">
      <c r="B33" s="104" t="s">
        <v>22</v>
      </c>
      <c r="C33" s="23"/>
      <c r="D33" s="23"/>
      <c r="E33" s="10"/>
      <c r="F33" s="53"/>
      <c r="G33" s="1"/>
      <c r="H33" s="47"/>
      <c r="I33" s="47"/>
      <c r="J33" s="134"/>
      <c r="K33" s="47"/>
      <c r="L33" s="53"/>
      <c r="M33" s="1"/>
      <c r="N33" s="47"/>
      <c r="O33" s="47"/>
      <c r="P33" s="47"/>
      <c r="Q33" s="15"/>
      <c r="R33" s="22" t="s">
        <v>29</v>
      </c>
      <c r="S33" s="1"/>
      <c r="T33" s="1"/>
      <c r="U33" s="1"/>
      <c r="V33" s="10"/>
      <c r="W33" s="1"/>
      <c r="X33" s="93"/>
      <c r="Y33" s="43"/>
      <c r="Z33" s="43"/>
      <c r="AA33" s="43"/>
      <c r="AB33" s="103"/>
    </row>
    <row r="34" spans="2:28" ht="12.75">
      <c r="B34" s="106" t="s">
        <v>23</v>
      </c>
      <c r="C34" s="25"/>
      <c r="D34" s="25"/>
      <c r="E34" s="10"/>
      <c r="F34" s="53"/>
      <c r="G34" s="10"/>
      <c r="H34" s="47"/>
      <c r="I34" s="47"/>
      <c r="J34" s="134"/>
      <c r="K34" s="47"/>
      <c r="L34" s="53"/>
      <c r="M34" s="10"/>
      <c r="N34" s="47"/>
      <c r="O34" s="47"/>
      <c r="P34" s="47"/>
      <c r="Q34" s="15"/>
      <c r="R34" s="1" t="s">
        <v>31</v>
      </c>
      <c r="S34" s="1"/>
      <c r="T34" s="1"/>
      <c r="U34" s="1"/>
      <c r="V34" s="10"/>
      <c r="W34" s="1"/>
      <c r="X34" s="93">
        <v>997681.97</v>
      </c>
      <c r="Y34" s="43"/>
      <c r="Z34" s="43"/>
      <c r="AA34" s="43"/>
      <c r="AB34" s="103">
        <v>1084751.64</v>
      </c>
    </row>
    <row r="35" spans="2:28" ht="12.75">
      <c r="B35" s="98" t="s">
        <v>149</v>
      </c>
      <c r="C35" s="10"/>
      <c r="D35" s="10"/>
      <c r="E35" s="10"/>
      <c r="F35" s="53"/>
      <c r="G35" s="10"/>
      <c r="H35" s="47">
        <v>47130</v>
      </c>
      <c r="I35" s="47"/>
      <c r="J35" s="134"/>
      <c r="K35" s="47"/>
      <c r="L35" s="53"/>
      <c r="M35" s="10"/>
      <c r="N35" s="47">
        <v>47130</v>
      </c>
      <c r="O35" s="47"/>
      <c r="P35" s="47"/>
      <c r="Q35" s="15"/>
      <c r="R35" s="1" t="s">
        <v>81</v>
      </c>
      <c r="S35" s="1"/>
      <c r="T35" s="1"/>
      <c r="U35" s="1"/>
      <c r="V35" s="10"/>
      <c r="W35" s="1"/>
      <c r="X35" s="93">
        <v>0</v>
      </c>
      <c r="Y35" s="43"/>
      <c r="Z35" s="43"/>
      <c r="AA35" s="43"/>
      <c r="AB35" s="103">
        <v>0</v>
      </c>
    </row>
    <row r="36" spans="2:28" ht="12.75">
      <c r="B36" s="105" t="s">
        <v>169</v>
      </c>
      <c r="C36" s="10"/>
      <c r="D36" s="10"/>
      <c r="E36" s="10"/>
      <c r="F36" s="53"/>
      <c r="G36" s="10"/>
      <c r="H36" s="57">
        <v>-47124</v>
      </c>
      <c r="I36" s="47"/>
      <c r="J36" s="134">
        <f>H35+H36</f>
        <v>6</v>
      </c>
      <c r="K36" s="47"/>
      <c r="L36" s="53"/>
      <c r="M36" s="10"/>
      <c r="N36" s="57">
        <v>-47124</v>
      </c>
      <c r="O36" s="47"/>
      <c r="P36" s="47">
        <f>N35+N36</f>
        <v>6</v>
      </c>
      <c r="Q36" s="15"/>
      <c r="R36" s="1" t="s">
        <v>55</v>
      </c>
      <c r="S36" s="1"/>
      <c r="T36" s="1"/>
      <c r="U36" s="1"/>
      <c r="V36" s="10"/>
      <c r="W36" s="1"/>
      <c r="X36" s="93">
        <v>0</v>
      </c>
      <c r="Y36" s="43"/>
      <c r="Z36" s="43"/>
      <c r="AA36" s="43"/>
      <c r="AB36" s="103">
        <v>0</v>
      </c>
    </row>
    <row r="37" spans="2:28" ht="12.75">
      <c r="B37" s="105" t="s">
        <v>150</v>
      </c>
      <c r="C37" s="10"/>
      <c r="D37" s="10"/>
      <c r="E37" s="10"/>
      <c r="F37" s="53"/>
      <c r="G37" s="10"/>
      <c r="H37" s="47"/>
      <c r="I37" s="47" t="s">
        <v>38</v>
      </c>
      <c r="J37" s="135">
        <v>9775.5</v>
      </c>
      <c r="K37" s="47"/>
      <c r="L37" s="53"/>
      <c r="M37" s="10"/>
      <c r="N37" s="47"/>
      <c r="O37" s="47" t="s">
        <v>38</v>
      </c>
      <c r="P37" s="57">
        <v>11714.01</v>
      </c>
      <c r="Q37" s="15"/>
      <c r="R37" s="1" t="s">
        <v>56</v>
      </c>
      <c r="S37" s="1"/>
      <c r="T37" s="1"/>
      <c r="U37" s="1"/>
      <c r="V37" s="10"/>
      <c r="W37" s="1"/>
      <c r="X37" s="93">
        <v>196061.55</v>
      </c>
      <c r="Y37" s="43"/>
      <c r="Z37" s="43"/>
      <c r="AA37" s="43"/>
      <c r="AB37" s="103">
        <v>226073.05</v>
      </c>
    </row>
    <row r="38" spans="2:28" ht="13.5" thickBot="1">
      <c r="B38" s="98"/>
      <c r="C38" s="10"/>
      <c r="D38" s="10"/>
      <c r="E38" s="17"/>
      <c r="F38" s="56"/>
      <c r="G38" s="1"/>
      <c r="H38" s="47"/>
      <c r="I38" s="47"/>
      <c r="J38" s="136">
        <f>J37+J36</f>
        <v>9781.5</v>
      </c>
      <c r="K38" s="47"/>
      <c r="L38" s="56"/>
      <c r="M38" s="1"/>
      <c r="N38" s="47"/>
      <c r="O38" s="47"/>
      <c r="P38" s="58">
        <f>P37+P36</f>
        <v>11720.01</v>
      </c>
      <c r="Q38" s="15"/>
      <c r="R38" s="1" t="s">
        <v>57</v>
      </c>
      <c r="S38" s="1"/>
      <c r="T38" s="1"/>
      <c r="U38" s="1"/>
      <c r="V38" s="10"/>
      <c r="W38" s="1"/>
      <c r="X38" s="93">
        <v>484768.58</v>
      </c>
      <c r="Y38" s="43"/>
      <c r="Z38" s="43"/>
      <c r="AA38" s="43"/>
      <c r="AB38" s="103">
        <v>617743.69</v>
      </c>
    </row>
    <row r="39" spans="2:28" ht="13.5" thickTop="1">
      <c r="B39" s="98"/>
      <c r="C39" s="10"/>
      <c r="D39" s="10"/>
      <c r="E39" s="17"/>
      <c r="F39" s="56"/>
      <c r="G39" s="1"/>
      <c r="H39" s="47"/>
      <c r="I39" s="47"/>
      <c r="J39" s="137"/>
      <c r="K39" s="47"/>
      <c r="L39" s="56"/>
      <c r="M39" s="1"/>
      <c r="N39" s="47"/>
      <c r="O39" s="47"/>
      <c r="P39" s="66"/>
      <c r="Q39" s="15"/>
      <c r="R39" s="1" t="s">
        <v>58</v>
      </c>
      <c r="S39" s="1"/>
      <c r="T39" s="1"/>
      <c r="U39" s="1"/>
      <c r="V39" s="10"/>
      <c r="W39" s="1"/>
      <c r="X39" s="141">
        <f>(223596.64+9351.52+3416.43+16797.44+99916.39+35633.34+16109.01+985.81+490265.75+470.82+24703.68+26810.53)+(224.06+58873.43+454.44)-218671.41+11595.58</f>
        <v>800533.46</v>
      </c>
      <c r="Y39" s="43"/>
      <c r="Z39" s="43"/>
      <c r="AA39" s="43"/>
      <c r="AB39" s="144">
        <f>(241461.67+9351.52+1086.01+3416.43+15935.93+93323.41+36498.92+13930.29+985.81+469085.41+470.82+18589.47+28538.83)+(25202.11+454.44)+(1749.35)-208471.66</f>
        <v>751608.76</v>
      </c>
    </row>
    <row r="40" spans="2:28" ht="13.5" thickBot="1">
      <c r="B40" s="100" t="s">
        <v>166</v>
      </c>
      <c r="C40" s="10"/>
      <c r="D40" s="10"/>
      <c r="E40" s="10"/>
      <c r="F40" s="53"/>
      <c r="G40" s="1"/>
      <c r="H40" s="47"/>
      <c r="I40" s="47"/>
      <c r="J40" s="136">
        <f>J38+J31</f>
        <v>4568142.56</v>
      </c>
      <c r="K40" s="47"/>
      <c r="L40" s="53"/>
      <c r="M40" s="1"/>
      <c r="N40" s="47"/>
      <c r="O40" s="47"/>
      <c r="P40" s="58">
        <f>P38+P31</f>
        <v>5145472.44</v>
      </c>
      <c r="Q40" s="15"/>
      <c r="R40" s="1"/>
      <c r="S40" s="1"/>
      <c r="T40" s="1"/>
      <c r="U40" s="1"/>
      <c r="V40" s="10"/>
      <c r="W40" s="1"/>
      <c r="X40" s="131">
        <f>SUM(X34:X39)</f>
        <v>2479045.56</v>
      </c>
      <c r="Y40" s="43"/>
      <c r="Z40" s="43"/>
      <c r="AA40" s="43"/>
      <c r="AB40" s="147">
        <f>SUM(AB34:AB39)</f>
        <v>2680177.14</v>
      </c>
    </row>
    <row r="41" spans="2:28" ht="14.25" thickBot="1" thickTop="1">
      <c r="B41" s="100" t="s">
        <v>26</v>
      </c>
      <c r="C41" s="10"/>
      <c r="D41" s="10"/>
      <c r="E41" s="10"/>
      <c r="F41" s="53"/>
      <c r="G41" s="1"/>
      <c r="H41" s="47"/>
      <c r="I41" s="47"/>
      <c r="J41" s="134"/>
      <c r="K41" s="47"/>
      <c r="L41" s="53"/>
      <c r="M41" s="1"/>
      <c r="N41" s="47"/>
      <c r="O41" s="47"/>
      <c r="P41" s="47"/>
      <c r="Q41" s="15"/>
      <c r="R41" s="1" t="s">
        <v>161</v>
      </c>
      <c r="S41" s="1"/>
      <c r="T41" s="1"/>
      <c r="U41" s="1"/>
      <c r="V41" s="10"/>
      <c r="W41" s="1"/>
      <c r="X41" s="133">
        <f>+X40</f>
        <v>2479045.56</v>
      </c>
      <c r="Y41" s="43"/>
      <c r="Z41" s="43"/>
      <c r="AA41" s="43"/>
      <c r="AB41" s="146">
        <f>+AB40</f>
        <v>2680177.14</v>
      </c>
    </row>
    <row r="42" spans="2:28" ht="13.5" thickTop="1">
      <c r="B42" s="104" t="s">
        <v>28</v>
      </c>
      <c r="C42" s="10"/>
      <c r="D42" s="10"/>
      <c r="E42" s="10"/>
      <c r="F42" s="53"/>
      <c r="G42" s="1"/>
      <c r="H42" s="47"/>
      <c r="I42" s="47"/>
      <c r="J42" s="134"/>
      <c r="K42" s="47"/>
      <c r="L42" s="53"/>
      <c r="M42" s="1"/>
      <c r="N42" s="47"/>
      <c r="O42" s="47"/>
      <c r="P42" s="47"/>
      <c r="Q42" s="15"/>
      <c r="R42" s="1"/>
      <c r="S42" s="1"/>
      <c r="T42" s="1"/>
      <c r="U42" s="1"/>
      <c r="V42" s="10"/>
      <c r="W42" s="1"/>
      <c r="X42" s="93"/>
      <c r="Y42" s="43"/>
      <c r="Z42" s="43"/>
      <c r="AA42" s="43"/>
      <c r="AB42" s="103"/>
    </row>
    <row r="43" spans="2:28" ht="12.75">
      <c r="B43" s="98" t="s">
        <v>30</v>
      </c>
      <c r="C43" s="10"/>
      <c r="D43" s="10"/>
      <c r="E43" s="10"/>
      <c r="F43" s="53"/>
      <c r="G43" s="1"/>
      <c r="H43" s="47"/>
      <c r="I43" s="47"/>
      <c r="J43" s="134">
        <v>8524.17</v>
      </c>
      <c r="K43" s="47"/>
      <c r="L43" s="53"/>
      <c r="M43" s="1"/>
      <c r="N43" s="47"/>
      <c r="O43" s="47"/>
      <c r="P43" s="47">
        <v>9173.4</v>
      </c>
      <c r="Q43" s="15"/>
      <c r="R43" s="9" t="s">
        <v>82</v>
      </c>
      <c r="S43" s="1"/>
      <c r="T43" s="1"/>
      <c r="U43" s="1"/>
      <c r="V43" s="10"/>
      <c r="W43" s="1"/>
      <c r="X43" s="93"/>
      <c r="Y43" s="43"/>
      <c r="Z43" s="43"/>
      <c r="AA43" s="43"/>
      <c r="AB43" s="103"/>
    </row>
    <row r="44" spans="2:28" ht="12.75">
      <c r="B44" s="98" t="s">
        <v>175</v>
      </c>
      <c r="C44" s="10"/>
      <c r="D44" s="10"/>
      <c r="E44" s="10"/>
      <c r="F44" s="53"/>
      <c r="G44" s="1"/>
      <c r="H44" s="47"/>
      <c r="I44" s="47"/>
      <c r="J44" s="134"/>
      <c r="K44" s="47"/>
      <c r="L44" s="53"/>
      <c r="M44" s="1"/>
      <c r="N44" s="47"/>
      <c r="O44" s="47"/>
      <c r="P44" s="47"/>
      <c r="Q44" s="15"/>
      <c r="R44" s="9"/>
      <c r="S44" s="1"/>
      <c r="T44" s="1"/>
      <c r="U44" s="1"/>
      <c r="V44" s="10"/>
      <c r="W44" s="1"/>
      <c r="X44" s="93"/>
      <c r="Y44" s="43"/>
      <c r="Z44" s="43"/>
      <c r="AA44" s="43"/>
      <c r="AB44" s="103"/>
    </row>
    <row r="45" spans="2:28" ht="12.75">
      <c r="B45" s="98" t="s">
        <v>176</v>
      </c>
      <c r="C45" s="10"/>
      <c r="D45" s="10"/>
      <c r="E45" s="10"/>
      <c r="F45" s="53"/>
      <c r="G45" s="1"/>
      <c r="H45" s="47"/>
      <c r="I45" s="47"/>
      <c r="J45" s="134">
        <v>0</v>
      </c>
      <c r="K45" s="47"/>
      <c r="L45" s="53"/>
      <c r="M45" s="1"/>
      <c r="N45" s="47"/>
      <c r="O45" s="47"/>
      <c r="P45" s="47">
        <v>0</v>
      </c>
      <c r="Q45" s="15"/>
      <c r="R45" s="82" t="s">
        <v>177</v>
      </c>
      <c r="S45" s="1"/>
      <c r="T45" s="1"/>
      <c r="U45" s="1"/>
      <c r="V45" s="10"/>
      <c r="W45" s="1"/>
      <c r="X45" s="93">
        <v>0</v>
      </c>
      <c r="Y45" s="43"/>
      <c r="Z45" s="43"/>
      <c r="AA45" s="43"/>
      <c r="AB45" s="103">
        <v>0</v>
      </c>
    </row>
    <row r="46" spans="2:28" ht="13.5" thickBot="1">
      <c r="B46" s="98"/>
      <c r="C46" s="10"/>
      <c r="D46" s="10"/>
      <c r="E46" s="10"/>
      <c r="F46" s="53"/>
      <c r="G46" s="1"/>
      <c r="H46" s="47"/>
      <c r="I46" s="47"/>
      <c r="J46" s="138">
        <f>J43+J45</f>
        <v>8524.17</v>
      </c>
      <c r="K46" s="47"/>
      <c r="L46" s="53"/>
      <c r="M46" s="1"/>
      <c r="N46" s="47"/>
      <c r="O46" s="47"/>
      <c r="P46" s="60">
        <f>P43+P45</f>
        <v>9173.4</v>
      </c>
      <c r="Q46" s="15"/>
      <c r="R46" s="1" t="s">
        <v>83</v>
      </c>
      <c r="S46" s="1"/>
      <c r="T46" s="1"/>
      <c r="U46" s="1"/>
      <c r="V46" s="10"/>
      <c r="W46" s="1"/>
      <c r="X46" s="93">
        <v>106670.32</v>
      </c>
      <c r="Y46" s="43"/>
      <c r="Z46" s="43"/>
      <c r="AA46" s="43"/>
      <c r="AB46" s="103">
        <v>142778.18</v>
      </c>
    </row>
    <row r="47" spans="2:28" ht="14.25" thickBot="1" thickTop="1">
      <c r="B47" s="100"/>
      <c r="C47" s="10"/>
      <c r="D47" s="10"/>
      <c r="E47" s="10"/>
      <c r="F47" s="53"/>
      <c r="G47" s="1"/>
      <c r="H47" s="47"/>
      <c r="I47" s="47"/>
      <c r="J47" s="134"/>
      <c r="K47" s="47"/>
      <c r="L47" s="53"/>
      <c r="M47" s="1"/>
      <c r="N47" s="47"/>
      <c r="O47" s="47"/>
      <c r="P47" s="47"/>
      <c r="Q47" s="15"/>
      <c r="R47" s="1"/>
      <c r="S47" s="1"/>
      <c r="T47" s="1"/>
      <c r="U47" s="1"/>
      <c r="V47" s="10"/>
      <c r="W47" s="1"/>
      <c r="X47" s="140">
        <f>SUM(X45:X46)</f>
        <v>106670.32</v>
      </c>
      <c r="Y47" s="43"/>
      <c r="Z47" s="43"/>
      <c r="AA47" s="43"/>
      <c r="AB47" s="143">
        <f>SUM(AB45:AB46)</f>
        <v>142778.18</v>
      </c>
    </row>
    <row r="48" spans="2:28" ht="13.5" thickTop="1">
      <c r="B48" s="104" t="s">
        <v>32</v>
      </c>
      <c r="C48" s="10"/>
      <c r="D48" s="10"/>
      <c r="E48" s="10"/>
      <c r="F48" s="53"/>
      <c r="G48" s="1"/>
      <c r="H48" s="134"/>
      <c r="I48" s="47"/>
      <c r="J48" s="134"/>
      <c r="K48" s="47"/>
      <c r="L48" s="53"/>
      <c r="M48" s="1"/>
      <c r="N48" s="47"/>
      <c r="O48" s="47"/>
      <c r="P48" s="47"/>
      <c r="Q48" s="15"/>
      <c r="R48" s="1"/>
      <c r="S48" s="1"/>
      <c r="T48" s="1"/>
      <c r="U48" s="1"/>
      <c r="V48" s="10"/>
      <c r="W48" s="1"/>
      <c r="X48" s="93"/>
      <c r="Y48" s="43"/>
      <c r="Z48" s="43"/>
      <c r="AA48" s="43"/>
      <c r="AB48" s="103"/>
    </row>
    <row r="49" spans="2:28" ht="12.75">
      <c r="B49" s="98" t="s">
        <v>46</v>
      </c>
      <c r="C49" s="10"/>
      <c r="D49" s="10"/>
      <c r="E49" s="10"/>
      <c r="F49" s="53"/>
      <c r="G49" s="1"/>
      <c r="H49" s="134">
        <v>860838.91</v>
      </c>
      <c r="I49" s="47"/>
      <c r="J49" s="134"/>
      <c r="K49" s="47"/>
      <c r="L49" s="53"/>
      <c r="M49" s="1"/>
      <c r="N49" s="47">
        <v>909542.92</v>
      </c>
      <c r="O49" s="47"/>
      <c r="P49" s="47"/>
      <c r="Q49" s="15"/>
      <c r="R49" s="1"/>
      <c r="S49" s="1"/>
      <c r="T49" s="1"/>
      <c r="U49" s="1"/>
      <c r="V49" s="10"/>
      <c r="W49" s="1"/>
      <c r="X49" s="93"/>
      <c r="Y49" s="43"/>
      <c r="Z49" s="43"/>
      <c r="AA49" s="43"/>
      <c r="AB49" s="103"/>
    </row>
    <row r="50" spans="2:28" ht="12.75">
      <c r="B50" s="98" t="s">
        <v>43</v>
      </c>
      <c r="C50" s="10"/>
      <c r="D50" s="10"/>
      <c r="E50" s="10"/>
      <c r="F50" s="53"/>
      <c r="G50" s="1"/>
      <c r="H50" s="135">
        <v>126382.59</v>
      </c>
      <c r="I50" s="47"/>
      <c r="J50" s="134">
        <f>+H49-H50</f>
        <v>734456.32</v>
      </c>
      <c r="K50" s="47"/>
      <c r="L50" s="53"/>
      <c r="M50" s="1"/>
      <c r="N50" s="57">
        <f>75635.3</f>
        <v>75635.3</v>
      </c>
      <c r="O50" s="47"/>
      <c r="P50" s="47">
        <f>+N49-N50</f>
        <v>833907.62</v>
      </c>
      <c r="Q50" s="15"/>
      <c r="R50" s="1"/>
      <c r="S50" s="1"/>
      <c r="T50" s="1"/>
      <c r="U50" s="1"/>
      <c r="V50" s="10"/>
      <c r="W50" s="1"/>
      <c r="X50" s="93"/>
      <c r="Y50" s="43"/>
      <c r="Z50" s="43"/>
      <c r="AA50" s="43"/>
      <c r="AB50" s="103"/>
    </row>
    <row r="51" spans="2:28" ht="12.75">
      <c r="B51" s="98" t="s">
        <v>62</v>
      </c>
      <c r="C51" s="10"/>
      <c r="D51" s="10"/>
      <c r="E51" s="10"/>
      <c r="F51" s="53"/>
      <c r="G51" s="1"/>
      <c r="H51" s="134"/>
      <c r="I51" s="47"/>
      <c r="J51" s="134">
        <v>2761.2</v>
      </c>
      <c r="K51" s="47"/>
      <c r="L51" s="53"/>
      <c r="M51" s="1"/>
      <c r="N51" s="47"/>
      <c r="O51" s="47"/>
      <c r="P51" s="47">
        <v>2761.2</v>
      </c>
      <c r="Q51" s="15"/>
      <c r="R51" s="1"/>
      <c r="S51" s="1"/>
      <c r="T51" s="1"/>
      <c r="U51" s="1"/>
      <c r="V51" s="10"/>
      <c r="W51" s="1"/>
      <c r="X51" s="93"/>
      <c r="Y51" s="43"/>
      <c r="Z51" s="43"/>
      <c r="AA51" s="43"/>
      <c r="AB51" s="103"/>
    </row>
    <row r="52" spans="2:28" ht="12.75">
      <c r="B52" s="98" t="s">
        <v>77</v>
      </c>
      <c r="C52" s="10"/>
      <c r="D52" s="10"/>
      <c r="E52" s="10"/>
      <c r="F52" s="53"/>
      <c r="G52" s="1"/>
      <c r="H52" s="134"/>
      <c r="I52" s="47"/>
      <c r="J52" s="134">
        <v>39313.51</v>
      </c>
      <c r="K52" s="47"/>
      <c r="L52" s="53"/>
      <c r="M52" s="1"/>
      <c r="N52" s="47"/>
      <c r="O52" s="47"/>
      <c r="P52" s="47">
        <v>10144.14</v>
      </c>
      <c r="Q52" s="15"/>
      <c r="R52" s="1"/>
      <c r="S52" s="1"/>
      <c r="T52" s="1"/>
      <c r="U52" s="1"/>
      <c r="V52" s="10"/>
      <c r="W52" s="1"/>
      <c r="X52" s="93"/>
      <c r="Y52" s="43"/>
      <c r="Z52" s="43"/>
      <c r="AA52" s="43"/>
      <c r="AB52" s="103"/>
    </row>
    <row r="53" spans="2:28" ht="12.75">
      <c r="B53" s="126" t="s">
        <v>190</v>
      </c>
      <c r="C53" s="10"/>
      <c r="D53" s="10"/>
      <c r="E53" s="10"/>
      <c r="F53" s="53"/>
      <c r="G53" s="1"/>
      <c r="H53" s="134"/>
      <c r="I53" s="47"/>
      <c r="J53" s="134">
        <v>32158.16</v>
      </c>
      <c r="K53" s="47"/>
      <c r="L53" s="53"/>
      <c r="M53" s="1"/>
      <c r="N53" s="47"/>
      <c r="O53" s="47"/>
      <c r="P53" s="47">
        <v>28167.66</v>
      </c>
      <c r="Q53" s="15"/>
      <c r="R53" s="1"/>
      <c r="S53" s="1"/>
      <c r="T53" s="1"/>
      <c r="U53" s="1"/>
      <c r="V53" s="10"/>
      <c r="W53" s="1"/>
      <c r="X53" s="93"/>
      <c r="Y53" s="43"/>
      <c r="Z53" s="43"/>
      <c r="AA53" s="43"/>
      <c r="AB53" s="103"/>
    </row>
    <row r="54" spans="2:28" ht="12.75">
      <c r="B54" s="98" t="s">
        <v>47</v>
      </c>
      <c r="C54" s="10"/>
      <c r="D54" s="10"/>
      <c r="E54" s="10"/>
      <c r="F54" s="53"/>
      <c r="G54" s="1"/>
      <c r="H54" s="134"/>
      <c r="I54" s="47"/>
      <c r="J54" s="134">
        <f>(12710.7+424.96)+(14614.08+20792.02+26170.6+8585.17+416.51)</f>
        <v>83714.04</v>
      </c>
      <c r="K54" s="47"/>
      <c r="L54" s="53"/>
      <c r="M54" s="1"/>
      <c r="N54" s="47"/>
      <c r="O54" s="47"/>
      <c r="P54" s="47">
        <f>(35555+313.49+12186.09+736.59)+(13421.1+20056.39+8585.17+416.51)</f>
        <v>91270.34</v>
      </c>
      <c r="Q54" s="15"/>
      <c r="R54" s="43"/>
      <c r="S54" s="1"/>
      <c r="T54" s="1"/>
      <c r="U54" s="1"/>
      <c r="V54" s="10"/>
      <c r="W54" s="1"/>
      <c r="X54" s="93"/>
      <c r="Y54" s="43"/>
      <c r="Z54" s="43"/>
      <c r="AA54" s="43"/>
      <c r="AB54" s="103"/>
    </row>
    <row r="55" spans="2:28" ht="12.75">
      <c r="B55" s="98" t="s">
        <v>48</v>
      </c>
      <c r="C55" s="10"/>
      <c r="D55" s="10"/>
      <c r="E55" s="10"/>
      <c r="F55" s="53"/>
      <c r="G55" s="1"/>
      <c r="H55" s="134"/>
      <c r="I55" s="47"/>
      <c r="J55" s="135">
        <f>1505.53+375.58+293.47</f>
        <v>2174.58</v>
      </c>
      <c r="K55" s="47"/>
      <c r="L55" s="53"/>
      <c r="M55" s="1"/>
      <c r="N55" s="47"/>
      <c r="O55" s="47"/>
      <c r="P55" s="57">
        <f>1505.53+375.58+293.47</f>
        <v>2174.58</v>
      </c>
      <c r="Q55" s="15"/>
      <c r="R55" s="1"/>
      <c r="S55" s="1"/>
      <c r="T55" s="1"/>
      <c r="U55" s="1"/>
      <c r="V55" s="10"/>
      <c r="W55" s="1"/>
      <c r="X55" s="93"/>
      <c r="Y55" s="43"/>
      <c r="Z55" s="43"/>
      <c r="AA55" s="43"/>
      <c r="AB55" s="103"/>
    </row>
    <row r="56" spans="2:28" ht="13.5" thickBot="1">
      <c r="B56" s="98"/>
      <c r="C56" s="10"/>
      <c r="D56" s="10"/>
      <c r="E56" s="10"/>
      <c r="F56" s="53"/>
      <c r="G56" s="1"/>
      <c r="H56" s="134"/>
      <c r="I56" s="47"/>
      <c r="J56" s="136">
        <f>SUM(J50:J55)</f>
        <v>894577.81</v>
      </c>
      <c r="K56" s="47"/>
      <c r="L56" s="53"/>
      <c r="M56" s="1"/>
      <c r="N56" s="47"/>
      <c r="O56" s="47"/>
      <c r="P56" s="58">
        <f>SUM(P50:P55)</f>
        <v>968425.54</v>
      </c>
      <c r="Q56" s="15"/>
      <c r="R56" s="1"/>
      <c r="S56" s="1"/>
      <c r="T56" s="1"/>
      <c r="U56" s="1"/>
      <c r="V56" s="10"/>
      <c r="W56" s="1"/>
      <c r="X56" s="93"/>
      <c r="Y56" s="43"/>
      <c r="Z56" s="43"/>
      <c r="AA56" s="43"/>
      <c r="AB56" s="103"/>
    </row>
    <row r="57" spans="2:28" ht="13.5" thickTop="1">
      <c r="B57" s="104" t="s">
        <v>33</v>
      </c>
      <c r="C57" s="10"/>
      <c r="D57" s="10"/>
      <c r="E57" s="10"/>
      <c r="F57" s="53"/>
      <c r="G57" s="1"/>
      <c r="H57" s="134"/>
      <c r="I57" s="47"/>
      <c r="J57" s="134"/>
      <c r="K57" s="47"/>
      <c r="L57" s="53"/>
      <c r="M57" s="1"/>
      <c r="N57" s="47"/>
      <c r="O57" s="47"/>
      <c r="P57" s="47"/>
      <c r="Q57" s="15"/>
      <c r="R57" s="1"/>
      <c r="S57" s="1"/>
      <c r="T57" s="1"/>
      <c r="U57" s="1"/>
      <c r="V57" s="10"/>
      <c r="W57" s="1"/>
      <c r="X57" s="93"/>
      <c r="Y57" s="43"/>
      <c r="Z57" s="43"/>
      <c r="AA57" s="43"/>
      <c r="AB57" s="103"/>
    </row>
    <row r="58" spans="2:28" ht="12.75">
      <c r="B58" s="98" t="s">
        <v>34</v>
      </c>
      <c r="C58" s="10"/>
      <c r="D58" s="10"/>
      <c r="E58" s="10"/>
      <c r="F58" s="53"/>
      <c r="G58" s="1"/>
      <c r="H58" s="134"/>
      <c r="I58" s="47"/>
      <c r="J58" s="134">
        <v>7237.02</v>
      </c>
      <c r="K58" s="47"/>
      <c r="L58" s="53"/>
      <c r="M58" s="1"/>
      <c r="N58" s="47"/>
      <c r="O58" s="47"/>
      <c r="P58" s="47">
        <f>3278.56</f>
        <v>3278.56</v>
      </c>
      <c r="Q58" s="15"/>
      <c r="R58" s="1"/>
      <c r="S58" s="1"/>
      <c r="T58" s="1"/>
      <c r="U58" s="1"/>
      <c r="V58" s="10"/>
      <c r="W58" s="1"/>
      <c r="X58" s="93"/>
      <c r="Y58" s="43"/>
      <c r="Z58" s="43"/>
      <c r="AA58" s="43"/>
      <c r="AB58" s="103"/>
    </row>
    <row r="59" spans="2:28" ht="12.75">
      <c r="B59" s="98" t="s">
        <v>49</v>
      </c>
      <c r="C59" s="10"/>
      <c r="D59" s="10"/>
      <c r="E59" s="10"/>
      <c r="F59" s="53"/>
      <c r="G59" s="1"/>
      <c r="H59" s="134"/>
      <c r="I59" s="47"/>
      <c r="J59" s="134">
        <f>161344.62</f>
        <v>161344.62</v>
      </c>
      <c r="K59" s="47"/>
      <c r="L59" s="53"/>
      <c r="M59" s="1"/>
      <c r="N59" s="47"/>
      <c r="O59" s="47"/>
      <c r="P59" s="47">
        <f>259620.69</f>
        <v>259620.69</v>
      </c>
      <c r="Q59" s="15"/>
      <c r="R59" s="1"/>
      <c r="S59" s="1"/>
      <c r="T59" s="1"/>
      <c r="U59" s="1"/>
      <c r="V59" s="10"/>
      <c r="W59" s="1"/>
      <c r="X59" s="93"/>
      <c r="Y59" s="43"/>
      <c r="Z59" s="43"/>
      <c r="AA59" s="43"/>
      <c r="AB59" s="103"/>
    </row>
    <row r="60" spans="2:28" ht="12.75">
      <c r="B60" s="98" t="s">
        <v>167</v>
      </c>
      <c r="C60" s="10"/>
      <c r="D60" s="10"/>
      <c r="E60" s="10"/>
      <c r="F60" s="53"/>
      <c r="G60" s="1"/>
      <c r="H60" s="134"/>
      <c r="I60" s="47"/>
      <c r="J60" s="142">
        <v>0</v>
      </c>
      <c r="K60" s="47"/>
      <c r="L60" s="53"/>
      <c r="M60" s="1"/>
      <c r="N60" s="47"/>
      <c r="O60" s="47"/>
      <c r="P60" s="47">
        <f>172171.87</f>
        <v>172171.87</v>
      </c>
      <c r="Q60" s="15"/>
      <c r="R60" s="1"/>
      <c r="S60" s="1"/>
      <c r="T60" s="1"/>
      <c r="U60" s="1"/>
      <c r="V60" s="10"/>
      <c r="W60" s="1"/>
      <c r="X60" s="93"/>
      <c r="Y60" s="43"/>
      <c r="Z60" s="43"/>
      <c r="AA60" s="43"/>
      <c r="AB60" s="103"/>
    </row>
    <row r="61" spans="2:28" ht="13.5" thickBot="1">
      <c r="B61" s="98"/>
      <c r="C61" s="10"/>
      <c r="D61" s="10"/>
      <c r="E61" s="10"/>
      <c r="F61" s="53"/>
      <c r="G61" s="1"/>
      <c r="H61" s="134"/>
      <c r="I61" s="47"/>
      <c r="J61" s="138">
        <f>SUM(J58:J60)</f>
        <v>168581.64</v>
      </c>
      <c r="K61" s="47"/>
      <c r="L61" s="53"/>
      <c r="M61" s="1"/>
      <c r="N61" s="47"/>
      <c r="O61" s="47"/>
      <c r="P61" s="60">
        <f>SUM(P58:P60)</f>
        <v>435071.12</v>
      </c>
      <c r="Q61" s="15"/>
      <c r="R61" s="1"/>
      <c r="S61" s="1"/>
      <c r="T61" s="1"/>
      <c r="U61" s="1"/>
      <c r="V61" s="10"/>
      <c r="W61" s="1"/>
      <c r="X61" s="93"/>
      <c r="Y61" s="43"/>
      <c r="Z61" s="43"/>
      <c r="AA61" s="43"/>
      <c r="AB61" s="103"/>
    </row>
    <row r="62" spans="2:28" ht="14.25" thickBot="1" thickTop="1">
      <c r="B62" s="98" t="s">
        <v>78</v>
      </c>
      <c r="C62" s="10"/>
      <c r="D62" s="10"/>
      <c r="E62" s="10"/>
      <c r="F62" s="53"/>
      <c r="G62" s="1"/>
      <c r="H62" s="134"/>
      <c r="I62" s="47"/>
      <c r="J62" s="136">
        <f>+J46+J56+J61</f>
        <v>1071683.62</v>
      </c>
      <c r="K62" s="47"/>
      <c r="L62" s="53"/>
      <c r="M62" s="1"/>
      <c r="N62" s="47"/>
      <c r="O62" s="47"/>
      <c r="P62" s="58">
        <f>+P46+P56+P61</f>
        <v>1412670.06</v>
      </c>
      <c r="Q62" s="15"/>
      <c r="R62" s="1"/>
      <c r="S62" s="1"/>
      <c r="T62" s="1"/>
      <c r="U62" s="1"/>
      <c r="V62" s="10"/>
      <c r="W62" s="1"/>
      <c r="X62" s="93"/>
      <c r="Y62" s="43"/>
      <c r="Z62" s="43"/>
      <c r="AA62" s="43"/>
      <c r="AB62" s="103"/>
    </row>
    <row r="63" spans="2:29" ht="13.5" thickTop="1">
      <c r="B63" s="98"/>
      <c r="C63" s="10"/>
      <c r="D63" s="10"/>
      <c r="E63" s="10"/>
      <c r="F63" s="53"/>
      <c r="G63" s="1"/>
      <c r="H63" s="134"/>
      <c r="I63" s="47"/>
      <c r="J63" s="134"/>
      <c r="K63" s="47"/>
      <c r="L63" s="53"/>
      <c r="M63" s="1"/>
      <c r="N63" s="47"/>
      <c r="O63" s="47"/>
      <c r="P63" s="47"/>
      <c r="Q63" s="15"/>
      <c r="R63" s="1"/>
      <c r="S63" s="1"/>
      <c r="T63" s="1"/>
      <c r="U63" s="1"/>
      <c r="V63" s="10"/>
      <c r="W63" s="1"/>
      <c r="X63" s="93"/>
      <c r="Y63" s="43"/>
      <c r="Z63" s="43"/>
      <c r="AA63" s="43"/>
      <c r="AB63" s="103"/>
      <c r="AC63" s="3"/>
    </row>
    <row r="64" spans="2:29" ht="12.75">
      <c r="B64" s="100" t="s">
        <v>0</v>
      </c>
      <c r="C64" s="10"/>
      <c r="D64" s="10"/>
      <c r="E64" s="10"/>
      <c r="F64" s="53"/>
      <c r="G64" s="1"/>
      <c r="H64" s="134"/>
      <c r="I64" s="47"/>
      <c r="J64" s="134"/>
      <c r="K64" s="47"/>
      <c r="L64" s="53"/>
      <c r="M64" s="1"/>
      <c r="N64" s="47"/>
      <c r="O64" s="47"/>
      <c r="P64" s="47"/>
      <c r="Q64" s="15"/>
      <c r="R64" s="1"/>
      <c r="S64" s="1"/>
      <c r="T64" s="1"/>
      <c r="U64" s="1"/>
      <c r="V64" s="10"/>
      <c r="W64" s="1"/>
      <c r="X64" s="93"/>
      <c r="Y64" s="43"/>
      <c r="Z64" s="43"/>
      <c r="AA64" s="43"/>
      <c r="AB64" s="103"/>
      <c r="AC64" s="3"/>
    </row>
    <row r="65" spans="2:29" ht="12.75">
      <c r="B65" s="98" t="s">
        <v>1</v>
      </c>
      <c r="C65" s="10"/>
      <c r="D65" s="10"/>
      <c r="E65" s="10"/>
      <c r="F65" s="53"/>
      <c r="G65" s="1"/>
      <c r="H65" s="134"/>
      <c r="I65" s="47"/>
      <c r="J65" s="134">
        <v>85987.81</v>
      </c>
      <c r="K65" s="47"/>
      <c r="L65" s="53"/>
      <c r="M65" s="1"/>
      <c r="N65" s="47"/>
      <c r="O65" s="47"/>
      <c r="P65" s="47">
        <v>80653.34</v>
      </c>
      <c r="Q65" s="15"/>
      <c r="R65" s="1"/>
      <c r="S65" s="1"/>
      <c r="T65" s="1"/>
      <c r="U65" s="1"/>
      <c r="V65" s="10"/>
      <c r="W65" s="1"/>
      <c r="X65" s="93"/>
      <c r="Y65" s="43"/>
      <c r="Z65" s="43"/>
      <c r="AA65" s="43"/>
      <c r="AB65" s="103"/>
      <c r="AC65" s="3"/>
    </row>
    <row r="66" spans="2:29" ht="12.75">
      <c r="B66" s="98" t="s">
        <v>171</v>
      </c>
      <c r="C66" s="10"/>
      <c r="D66" s="10"/>
      <c r="E66" s="10"/>
      <c r="F66" s="53"/>
      <c r="G66" s="1"/>
      <c r="H66" s="134"/>
      <c r="I66" s="47"/>
      <c r="J66" s="134">
        <v>4109.24</v>
      </c>
      <c r="K66" s="47"/>
      <c r="L66" s="53"/>
      <c r="M66" s="1"/>
      <c r="N66" s="47"/>
      <c r="O66" s="47"/>
      <c r="P66" s="47">
        <v>38583.49</v>
      </c>
      <c r="Q66" s="15"/>
      <c r="R66" s="1"/>
      <c r="S66" s="1"/>
      <c r="T66" s="1"/>
      <c r="U66" s="1"/>
      <c r="V66" s="10"/>
      <c r="W66" s="1"/>
      <c r="X66" s="93"/>
      <c r="Y66" s="43"/>
      <c r="Z66" s="43"/>
      <c r="AA66" s="43"/>
      <c r="AB66" s="103"/>
      <c r="AC66" s="3"/>
    </row>
    <row r="67" spans="2:29" ht="13.5" thickBot="1">
      <c r="B67" s="98"/>
      <c r="C67" s="10"/>
      <c r="D67" s="10"/>
      <c r="E67" s="10"/>
      <c r="F67" s="43"/>
      <c r="G67" s="1"/>
      <c r="H67" s="134"/>
      <c r="I67" s="47"/>
      <c r="J67" s="138">
        <f>SUM(J65:J66)</f>
        <v>90097.05</v>
      </c>
      <c r="K67" s="47"/>
      <c r="L67" s="43"/>
      <c r="M67" s="1"/>
      <c r="N67" s="47"/>
      <c r="O67" s="47"/>
      <c r="P67" s="60">
        <f>SUM(P65:P66)</f>
        <v>119236.83</v>
      </c>
      <c r="Q67" s="15"/>
      <c r="R67" s="1"/>
      <c r="S67" s="1"/>
      <c r="T67" s="1"/>
      <c r="U67" s="1"/>
      <c r="V67" s="10"/>
      <c r="W67" s="1"/>
      <c r="X67" s="93"/>
      <c r="Y67" s="43"/>
      <c r="Z67" s="43"/>
      <c r="AA67" s="43"/>
      <c r="AB67" s="103"/>
      <c r="AC67" s="3"/>
    </row>
    <row r="68" spans="2:29" ht="14.25" thickBot="1" thickTop="1">
      <c r="B68" s="100" t="s">
        <v>2</v>
      </c>
      <c r="C68" s="10"/>
      <c r="D68" s="10"/>
      <c r="E68" s="10"/>
      <c r="F68" s="43"/>
      <c r="G68" s="1"/>
      <c r="H68" s="134"/>
      <c r="I68" s="47"/>
      <c r="J68" s="139">
        <f>+J67+J62+J40+J12</f>
        <v>5817382.29</v>
      </c>
      <c r="K68" s="47"/>
      <c r="L68" s="43"/>
      <c r="M68" s="1"/>
      <c r="N68" s="47"/>
      <c r="O68" s="47"/>
      <c r="P68" s="59">
        <f>+P67+P62+P40+P12</f>
        <v>7000113.6</v>
      </c>
      <c r="Q68" s="15"/>
      <c r="R68" s="9" t="s">
        <v>84</v>
      </c>
      <c r="S68" s="1"/>
      <c r="T68" s="1"/>
      <c r="U68" s="1"/>
      <c r="V68" s="10"/>
      <c r="W68" s="1"/>
      <c r="X68" s="140">
        <f>+X47+X41+X30+X23</f>
        <v>5817382.29</v>
      </c>
      <c r="Y68" s="43"/>
      <c r="Z68" s="43"/>
      <c r="AA68" s="43"/>
      <c r="AB68" s="143">
        <f>+AB47+AB41+AB30+AB23</f>
        <v>7000113.6</v>
      </c>
      <c r="AC68" s="3"/>
    </row>
    <row r="69" spans="2:29" ht="13.5" thickTop="1">
      <c r="B69" s="98"/>
      <c r="C69" s="10"/>
      <c r="D69" s="10"/>
      <c r="E69" s="10"/>
      <c r="F69" s="43"/>
      <c r="G69" s="1"/>
      <c r="H69" s="134"/>
      <c r="I69" s="47"/>
      <c r="J69" s="134"/>
      <c r="K69" s="47"/>
      <c r="L69" s="43"/>
      <c r="M69" s="1"/>
      <c r="N69" s="47"/>
      <c r="O69" s="47"/>
      <c r="P69" s="47"/>
      <c r="Q69" s="15"/>
      <c r="R69" s="1"/>
      <c r="S69" s="1"/>
      <c r="T69" s="1"/>
      <c r="U69" s="1"/>
      <c r="V69" s="10"/>
      <c r="W69" s="1"/>
      <c r="X69" s="93">
        <f>X68-J68</f>
        <v>0</v>
      </c>
      <c r="Y69" s="43"/>
      <c r="Z69" s="43"/>
      <c r="AA69" s="43"/>
      <c r="AB69" s="103">
        <f>P68-AB68</f>
        <v>0</v>
      </c>
      <c r="AC69" s="3"/>
    </row>
    <row r="70" spans="2:29" ht="12.75">
      <c r="B70" s="98" t="s">
        <v>36</v>
      </c>
      <c r="C70" s="10"/>
      <c r="D70" s="10"/>
      <c r="E70" s="10"/>
      <c r="F70" s="43"/>
      <c r="G70" s="1"/>
      <c r="H70" s="134"/>
      <c r="I70" s="47"/>
      <c r="J70" s="134"/>
      <c r="K70" s="47"/>
      <c r="L70" s="43"/>
      <c r="M70" s="1"/>
      <c r="N70" s="47"/>
      <c r="O70" s="47"/>
      <c r="P70" s="47"/>
      <c r="Q70" s="15"/>
      <c r="R70" s="1" t="s">
        <v>35</v>
      </c>
      <c r="S70" s="1"/>
      <c r="T70" s="1"/>
      <c r="U70" s="1"/>
      <c r="V70" s="10"/>
      <c r="W70" s="1"/>
      <c r="X70" s="93"/>
      <c r="Y70" s="43"/>
      <c r="Z70" s="43"/>
      <c r="AA70" s="43"/>
      <c r="AB70" s="103"/>
      <c r="AC70" s="3"/>
    </row>
    <row r="71" spans="2:29" ht="12.75">
      <c r="B71" s="105" t="s">
        <v>151</v>
      </c>
      <c r="C71" s="10"/>
      <c r="D71" s="10"/>
      <c r="E71" s="10"/>
      <c r="F71" s="43"/>
      <c r="G71" s="1"/>
      <c r="H71" s="134"/>
      <c r="I71" s="47"/>
      <c r="J71" s="134">
        <v>23615</v>
      </c>
      <c r="K71" s="47"/>
      <c r="L71" s="43"/>
      <c r="M71" s="1"/>
      <c r="N71" s="47"/>
      <c r="O71" s="47"/>
      <c r="P71" s="47">
        <v>23570</v>
      </c>
      <c r="Q71" s="15"/>
      <c r="R71" s="1" t="s">
        <v>154</v>
      </c>
      <c r="S71" s="1"/>
      <c r="T71" s="1"/>
      <c r="U71" s="1"/>
      <c r="V71" s="10"/>
      <c r="W71" s="1"/>
      <c r="X71" s="141">
        <v>23615</v>
      </c>
      <c r="Y71" s="43"/>
      <c r="Z71" s="43"/>
      <c r="AA71" s="43"/>
      <c r="AB71" s="144">
        <v>23570</v>
      </c>
      <c r="AC71" s="3"/>
    </row>
    <row r="72" spans="2:29" ht="13.5" thickBot="1">
      <c r="B72" s="98"/>
      <c r="C72" s="10"/>
      <c r="D72" s="10"/>
      <c r="E72" s="10"/>
      <c r="F72" s="43"/>
      <c r="G72" s="1"/>
      <c r="H72" s="134"/>
      <c r="I72" s="47"/>
      <c r="J72" s="138">
        <f>J71</f>
        <v>23615</v>
      </c>
      <c r="K72" s="47"/>
      <c r="L72" s="43"/>
      <c r="M72" s="1"/>
      <c r="N72" s="47"/>
      <c r="O72" s="47"/>
      <c r="P72" s="60">
        <f>P71</f>
        <v>23570</v>
      </c>
      <c r="Q72" s="15"/>
      <c r="R72" s="1"/>
      <c r="S72" s="1"/>
      <c r="T72" s="1"/>
      <c r="U72" s="1"/>
      <c r="V72" s="10"/>
      <c r="W72" s="1"/>
      <c r="X72" s="131">
        <f>X71</f>
        <v>23615</v>
      </c>
      <c r="Y72" s="43"/>
      <c r="Z72" s="43"/>
      <c r="AA72" s="43"/>
      <c r="AB72" s="147">
        <f>AB71</f>
        <v>23570</v>
      </c>
      <c r="AC72" s="3"/>
    </row>
    <row r="73" spans="2:29" ht="13.5" thickTop="1">
      <c r="B73" s="98"/>
      <c r="C73" s="10"/>
      <c r="D73" s="10"/>
      <c r="E73" s="10"/>
      <c r="F73" s="43"/>
      <c r="G73" s="1"/>
      <c r="H73" s="47"/>
      <c r="I73" s="47"/>
      <c r="J73" s="47"/>
      <c r="K73" s="47"/>
      <c r="L73" s="43"/>
      <c r="M73" s="1"/>
      <c r="N73" s="47"/>
      <c r="O73" s="47"/>
      <c r="P73" s="47"/>
      <c r="Q73" s="15"/>
      <c r="R73" s="1"/>
      <c r="S73" s="1"/>
      <c r="T73" s="1"/>
      <c r="U73" s="1"/>
      <c r="V73" s="10"/>
      <c r="W73" s="1"/>
      <c r="X73" s="43"/>
      <c r="Y73" s="43"/>
      <c r="Z73" s="43"/>
      <c r="AA73" s="43"/>
      <c r="AB73" s="103"/>
      <c r="AC73" s="3"/>
    </row>
    <row r="74" spans="2:29" ht="12.75">
      <c r="B74" s="98"/>
      <c r="C74" s="10"/>
      <c r="D74" s="10"/>
      <c r="E74" s="10"/>
      <c r="F74" s="43"/>
      <c r="G74" s="1"/>
      <c r="H74" s="47"/>
      <c r="I74" s="47"/>
      <c r="J74" s="47"/>
      <c r="K74" s="47"/>
      <c r="L74" s="43"/>
      <c r="M74" s="1"/>
      <c r="N74" s="47"/>
      <c r="O74" s="47"/>
      <c r="P74" s="47"/>
      <c r="Q74" s="15"/>
      <c r="R74" s="1"/>
      <c r="S74" s="1"/>
      <c r="T74" s="1"/>
      <c r="U74" s="1"/>
      <c r="V74" s="10"/>
      <c r="W74" s="1"/>
      <c r="X74" s="43"/>
      <c r="Y74" s="43"/>
      <c r="Z74" s="43"/>
      <c r="AA74" s="43"/>
      <c r="AB74" s="103"/>
      <c r="AC74" s="3"/>
    </row>
    <row r="75" spans="2:29" ht="12.75">
      <c r="B75" s="148" t="s">
        <v>193</v>
      </c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50"/>
      <c r="AC75" s="70"/>
    </row>
    <row r="76" spans="2:28" ht="12.75">
      <c r="B76" s="94"/>
      <c r="C76" s="29"/>
      <c r="D76" s="29"/>
      <c r="E76" s="29"/>
      <c r="F76" s="29"/>
      <c r="G76" s="29"/>
      <c r="H76" s="29"/>
      <c r="I76" s="29"/>
      <c r="J76" s="29"/>
      <c r="K76" s="29"/>
      <c r="L76" s="46"/>
      <c r="M76" s="29"/>
      <c r="N76" s="29"/>
      <c r="O76" s="29"/>
      <c r="P76" s="29"/>
      <c r="Q76" s="43"/>
      <c r="R76" s="1"/>
      <c r="S76" s="1"/>
      <c r="T76" s="1"/>
      <c r="U76" s="1"/>
      <c r="V76" s="1"/>
      <c r="W76" s="1"/>
      <c r="X76" s="1"/>
      <c r="Y76" s="1"/>
      <c r="AA76" s="1"/>
      <c r="AB76" s="111"/>
    </row>
    <row r="77" spans="2:28" ht="12.75">
      <c r="B77" s="94"/>
      <c r="C77" s="29"/>
      <c r="D77" s="29"/>
      <c r="E77" s="29"/>
      <c r="F77" s="29"/>
      <c r="G77" s="29"/>
      <c r="H77" s="29"/>
      <c r="I77" s="29"/>
      <c r="J77" s="29"/>
      <c r="K77" s="29"/>
      <c r="L77" s="46"/>
      <c r="M77" s="29"/>
      <c r="N77" s="29"/>
      <c r="O77" s="29"/>
      <c r="P77" s="29"/>
      <c r="Q77" s="43"/>
      <c r="R77" s="1"/>
      <c r="S77" s="1"/>
      <c r="T77" s="1"/>
      <c r="U77" s="1"/>
      <c r="V77" s="1"/>
      <c r="W77" s="1"/>
      <c r="X77" s="1"/>
      <c r="Y77" s="1"/>
      <c r="AA77" s="1"/>
      <c r="AB77" s="111"/>
    </row>
    <row r="78" spans="2:28" ht="12.75">
      <c r="B78" s="94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43"/>
      <c r="R78" s="1"/>
      <c r="S78" s="1"/>
      <c r="T78" s="1"/>
      <c r="U78" s="1"/>
      <c r="V78" s="1"/>
      <c r="W78" s="1"/>
      <c r="X78" s="1"/>
      <c r="Y78" s="1"/>
      <c r="AA78" s="1"/>
      <c r="AB78" s="111"/>
    </row>
    <row r="79" spans="2:28" ht="12.75">
      <c r="B79" s="94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1"/>
      <c r="R79" s="1"/>
      <c r="S79" s="1"/>
      <c r="T79" s="1"/>
      <c r="U79" s="1"/>
      <c r="V79" s="1"/>
      <c r="W79" s="1"/>
      <c r="X79" s="1"/>
      <c r="Y79" s="1"/>
      <c r="AA79" s="1"/>
      <c r="AB79" s="111"/>
    </row>
    <row r="80" spans="2:29" ht="12.75">
      <c r="B80" s="98"/>
      <c r="C80" s="10"/>
      <c r="D80" s="30"/>
      <c r="E80" s="1"/>
      <c r="F80" s="1"/>
      <c r="G80" s="29"/>
      <c r="H80" s="24"/>
      <c r="I80" s="24"/>
      <c r="J80" s="24"/>
      <c r="K80" s="8"/>
      <c r="L80" s="43"/>
      <c r="M80" s="1"/>
      <c r="N80" s="1"/>
      <c r="O80" s="42"/>
      <c r="P80" s="1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112"/>
      <c r="AC80" s="70"/>
    </row>
    <row r="81" spans="2:29" ht="12.75">
      <c r="B81" s="98"/>
      <c r="C81" s="10"/>
      <c r="D81" s="29" t="s">
        <v>157</v>
      </c>
      <c r="E81" s="1"/>
      <c r="F81" s="1"/>
      <c r="G81" s="1"/>
      <c r="H81" s="1"/>
      <c r="I81" s="24"/>
      <c r="J81" s="83"/>
      <c r="K81" s="10"/>
      <c r="L81" s="10"/>
      <c r="M81" s="24"/>
      <c r="N81" s="8"/>
      <c r="O81" s="29" t="s">
        <v>164</v>
      </c>
      <c r="P81" s="1"/>
      <c r="Q81" s="29"/>
      <c r="R81" s="29"/>
      <c r="S81" s="29"/>
      <c r="T81" s="29"/>
      <c r="U81" s="29"/>
      <c r="V81" s="29"/>
      <c r="W81" s="29"/>
      <c r="X81" s="29"/>
      <c r="Y81" s="8" t="s">
        <v>163</v>
      </c>
      <c r="Z81" s="29"/>
      <c r="AA81" s="29"/>
      <c r="AB81" s="95"/>
      <c r="AC81" s="29"/>
    </row>
    <row r="82" spans="2:29" ht="12.75">
      <c r="B82" s="102"/>
      <c r="C82" s="10"/>
      <c r="D82" s="113"/>
      <c r="E82" s="10"/>
      <c r="F82" s="10"/>
      <c r="G82" s="10"/>
      <c r="H82" s="10"/>
      <c r="I82" s="10"/>
      <c r="J82" s="83"/>
      <c r="K82" s="10"/>
      <c r="L82" s="10"/>
      <c r="M82" s="10"/>
      <c r="N82" s="10"/>
      <c r="O82" s="113"/>
      <c r="P82" s="10"/>
      <c r="Q82" s="29"/>
      <c r="R82" s="29"/>
      <c r="S82" s="29"/>
      <c r="T82" s="29"/>
      <c r="U82" s="29"/>
      <c r="V82" s="29"/>
      <c r="W82" s="29"/>
      <c r="X82" s="29"/>
      <c r="Y82" s="8"/>
      <c r="Z82" s="29"/>
      <c r="AA82" s="29"/>
      <c r="AB82" s="95"/>
      <c r="AC82" s="29"/>
    </row>
    <row r="83" spans="2:29" ht="12.75">
      <c r="B83" s="98"/>
      <c r="C83" s="10"/>
      <c r="D83" s="29"/>
      <c r="E83" s="10"/>
      <c r="F83" s="1"/>
      <c r="G83" s="1"/>
      <c r="H83" s="1"/>
      <c r="I83" s="1"/>
      <c r="J83" s="1"/>
      <c r="K83" s="1"/>
      <c r="L83" s="1"/>
      <c r="M83" s="1"/>
      <c r="N83" s="1"/>
      <c r="O83" s="8"/>
      <c r="P83" s="1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95"/>
      <c r="AC83" s="29"/>
    </row>
    <row r="84" spans="2:29" ht="12.75">
      <c r="B84" s="98"/>
      <c r="C84" s="10"/>
      <c r="D84" s="29"/>
      <c r="E84" s="29"/>
      <c r="F84" s="1"/>
      <c r="G84" s="1"/>
      <c r="H84" s="1"/>
      <c r="I84" s="1"/>
      <c r="J84" s="24"/>
      <c r="K84" s="24"/>
      <c r="L84" s="8"/>
      <c r="M84" s="1"/>
      <c r="N84" s="1"/>
      <c r="O84" s="8"/>
      <c r="P84" s="1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95"/>
      <c r="AC84" s="29"/>
    </row>
    <row r="85" spans="2:28" ht="12.75">
      <c r="B85" s="98"/>
      <c r="C85" s="10"/>
      <c r="D85" s="29"/>
      <c r="E85" s="29"/>
      <c r="F85" s="1"/>
      <c r="G85" s="1"/>
      <c r="H85" s="1"/>
      <c r="I85" s="1"/>
      <c r="J85" s="24"/>
      <c r="K85" s="24"/>
      <c r="L85" s="8"/>
      <c r="M85" s="1"/>
      <c r="N85" s="1"/>
      <c r="O85" s="8"/>
      <c r="P85" s="1"/>
      <c r="Q85" s="1"/>
      <c r="R85" s="8"/>
      <c r="S85" s="8"/>
      <c r="T85" s="1"/>
      <c r="U85" s="10"/>
      <c r="V85" s="1"/>
      <c r="W85" s="1"/>
      <c r="X85" s="1"/>
      <c r="Y85" s="8"/>
      <c r="AA85" s="1"/>
      <c r="AB85" s="111"/>
    </row>
    <row r="86" spans="2:28" ht="12.75">
      <c r="B86" s="98"/>
      <c r="C86" s="10"/>
      <c r="D86" s="92" t="s">
        <v>181</v>
      </c>
      <c r="E86" s="29"/>
      <c r="F86" s="1"/>
      <c r="G86" s="1"/>
      <c r="H86" s="1"/>
      <c r="I86" s="1"/>
      <c r="J86" s="24"/>
      <c r="K86" s="24"/>
      <c r="L86" s="8"/>
      <c r="M86" s="1"/>
      <c r="N86" s="1"/>
      <c r="O86" s="92" t="s">
        <v>182</v>
      </c>
      <c r="P86" s="1"/>
      <c r="Q86" s="1"/>
      <c r="R86" s="1"/>
      <c r="S86" s="8"/>
      <c r="T86" s="1"/>
      <c r="U86" s="10"/>
      <c r="V86" s="10"/>
      <c r="W86" s="10"/>
      <c r="X86" s="10"/>
      <c r="Y86" s="127" t="s">
        <v>195</v>
      </c>
      <c r="AA86" s="1"/>
      <c r="AB86" s="111"/>
    </row>
    <row r="87" spans="2:29" ht="12.75">
      <c r="B87" s="98"/>
      <c r="C87" s="10"/>
      <c r="D87" s="92" t="s">
        <v>185</v>
      </c>
      <c r="E87" s="29"/>
      <c r="F87" s="1"/>
      <c r="G87" s="1"/>
      <c r="H87" s="1"/>
      <c r="I87" s="1"/>
      <c r="J87" s="24"/>
      <c r="K87" s="24"/>
      <c r="L87" s="8"/>
      <c r="M87" s="1"/>
      <c r="N87" s="1"/>
      <c r="O87" s="92" t="s">
        <v>184</v>
      </c>
      <c r="P87" s="1"/>
      <c r="Q87" s="10"/>
      <c r="R87" s="10"/>
      <c r="S87" s="10"/>
      <c r="T87" s="10"/>
      <c r="U87" s="10"/>
      <c r="V87" s="10"/>
      <c r="W87" s="10"/>
      <c r="X87" s="10"/>
      <c r="Y87" s="127" t="s">
        <v>200</v>
      </c>
      <c r="Z87" s="10"/>
      <c r="AB87" s="111"/>
      <c r="AC87" s="4"/>
    </row>
    <row r="88" spans="2:29" ht="12.75">
      <c r="B88" s="98"/>
      <c r="C88" s="10"/>
      <c r="D88" s="10"/>
      <c r="E88" s="10"/>
      <c r="F88" s="43"/>
      <c r="G88" s="1"/>
      <c r="H88" s="47"/>
      <c r="I88" s="47"/>
      <c r="J88" s="47"/>
      <c r="K88" s="47"/>
      <c r="L88" s="43"/>
      <c r="M88" s="1"/>
      <c r="N88" s="47"/>
      <c r="O88" s="47"/>
      <c r="P88" s="47"/>
      <c r="Q88" s="1"/>
      <c r="R88" s="1"/>
      <c r="S88" s="1"/>
      <c r="T88" s="1"/>
      <c r="U88" s="1"/>
      <c r="V88" s="10"/>
      <c r="W88" s="1"/>
      <c r="X88" s="43"/>
      <c r="Y88" s="43"/>
      <c r="Z88" s="43"/>
      <c r="AA88" s="43"/>
      <c r="AB88" s="103"/>
      <c r="AC88" s="3"/>
    </row>
    <row r="89" spans="2:29" ht="13.5" thickBot="1">
      <c r="B89" s="107"/>
      <c r="C89" s="108"/>
      <c r="D89" s="108"/>
      <c r="E89" s="108"/>
      <c r="F89" s="48"/>
      <c r="G89" s="109"/>
      <c r="H89" s="58"/>
      <c r="I89" s="58"/>
      <c r="J89" s="58"/>
      <c r="K89" s="58"/>
      <c r="L89" s="48"/>
      <c r="M89" s="109"/>
      <c r="N89" s="58"/>
      <c r="O89" s="58"/>
      <c r="P89" s="58"/>
      <c r="Q89" s="109"/>
      <c r="R89" s="123"/>
      <c r="S89" s="123"/>
      <c r="T89" s="123"/>
      <c r="U89" s="123"/>
      <c r="V89" s="123"/>
      <c r="W89" s="123"/>
      <c r="X89" s="58"/>
      <c r="Y89" s="123"/>
      <c r="Z89" s="123"/>
      <c r="AA89" s="123"/>
      <c r="AB89" s="110"/>
      <c r="AC89" s="3"/>
    </row>
    <row r="90" ht="13.5" thickTop="1"/>
  </sheetData>
  <sheetProtection/>
  <mergeCells count="5">
    <mergeCell ref="B75:AB75"/>
    <mergeCell ref="B1:AB1"/>
    <mergeCell ref="B2:AB2"/>
    <mergeCell ref="B3:AB3"/>
    <mergeCell ref="B4:AB4"/>
  </mergeCells>
  <printOptions horizontalCentered="1" verticalCentered="1"/>
  <pageMargins left="0.3937007874015748" right="0.3937007874015748" top="0.6692913385826772" bottom="0.1968503937007874" header="0" footer="0"/>
  <pageSetup fitToHeight="1" fitToWidth="1" horizontalDpi="600" verticalDpi="600" orientation="landscape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1"/>
  <sheetViews>
    <sheetView zoomScalePageLayoutView="0" workbookViewId="0" topLeftCell="I1">
      <selection activeCell="P7" sqref="P7"/>
    </sheetView>
  </sheetViews>
  <sheetFormatPr defaultColWidth="9.140625" defaultRowHeight="12.75"/>
  <cols>
    <col min="1" max="1" width="2.28125" style="4" customWidth="1"/>
    <col min="2" max="4" width="9.140625" style="4" customWidth="1"/>
    <col min="5" max="5" width="0.71875" style="4" customWidth="1"/>
    <col min="6" max="6" width="9.28125" style="4" customWidth="1"/>
    <col min="7" max="7" width="1.1484375" style="4" customWidth="1"/>
    <col min="8" max="8" width="11.57421875" style="4" customWidth="1"/>
    <col min="9" max="9" width="1.1484375" style="4" customWidth="1"/>
    <col min="10" max="10" width="12.28125" style="4" bestFit="1" customWidth="1"/>
    <col min="11" max="11" width="0.85546875" style="4" customWidth="1"/>
    <col min="12" max="12" width="13.8515625" style="4" customWidth="1"/>
    <col min="13" max="13" width="0.9921875" style="4" customWidth="1"/>
    <col min="14" max="14" width="12.28125" style="4" bestFit="1" customWidth="1"/>
    <col min="15" max="15" width="0.85546875" style="4" customWidth="1"/>
    <col min="16" max="16" width="14.00390625" style="4" customWidth="1"/>
    <col min="17" max="17" width="4.7109375" style="4" customWidth="1"/>
    <col min="18" max="18" width="1.1484375" style="4" customWidth="1"/>
    <col min="19" max="19" width="9.140625" style="4" customWidth="1"/>
    <col min="20" max="20" width="10.7109375" style="4" bestFit="1" customWidth="1"/>
    <col min="21" max="21" width="9.7109375" style="4" bestFit="1" customWidth="1"/>
    <col min="22" max="22" width="11.7109375" style="4" bestFit="1" customWidth="1"/>
    <col min="23" max="23" width="12.28125" style="4" customWidth="1"/>
    <col min="24" max="24" width="0.85546875" style="4" customWidth="1"/>
    <col min="25" max="25" width="12.57421875" style="4" customWidth="1"/>
    <col min="26" max="26" width="0.85546875" style="4" customWidth="1"/>
    <col min="27" max="27" width="9.140625" style="4" customWidth="1"/>
    <col min="28" max="28" width="0.85546875" style="4" customWidth="1"/>
    <col min="29" max="29" width="13.7109375" style="4" customWidth="1"/>
    <col min="30" max="35" width="9.140625" style="10" customWidth="1"/>
    <col min="36" max="16384" width="9.140625" style="4" customWidth="1"/>
  </cols>
  <sheetData>
    <row r="1" spans="2:34" s="10" customFormat="1" ht="12.75" customHeight="1">
      <c r="B1" s="73"/>
      <c r="D1" s="17"/>
      <c r="E1" s="13"/>
      <c r="F1" s="2" t="s">
        <v>85</v>
      </c>
      <c r="G1" s="2"/>
      <c r="H1" s="2"/>
      <c r="I1" s="2"/>
      <c r="J1" s="2"/>
      <c r="K1" s="2"/>
      <c r="L1" s="2"/>
      <c r="M1" s="9"/>
      <c r="N1" s="9"/>
      <c r="O1" s="1"/>
      <c r="P1" s="1"/>
      <c r="Q1" s="1"/>
      <c r="R1" s="69" t="s">
        <v>37</v>
      </c>
      <c r="S1" s="11"/>
      <c r="T1" s="19"/>
      <c r="U1" s="19"/>
      <c r="V1" s="19"/>
      <c r="W1" s="19"/>
      <c r="X1" s="19"/>
      <c r="Y1" s="19"/>
      <c r="Z1" s="11"/>
      <c r="AA1" s="11"/>
      <c r="AB1" s="12"/>
      <c r="AC1" s="12"/>
      <c r="AD1" s="30"/>
      <c r="AE1" s="1"/>
      <c r="AH1" s="1"/>
    </row>
    <row r="2" spans="4:34" s="10" customFormat="1" ht="12" customHeight="1">
      <c r="D2" s="17"/>
      <c r="E2" s="17"/>
      <c r="F2" s="9"/>
      <c r="G2" s="26" t="s">
        <v>194</v>
      </c>
      <c r="H2" s="9"/>
      <c r="I2" s="9"/>
      <c r="J2" s="9"/>
      <c r="K2" s="9"/>
      <c r="L2" s="9"/>
      <c r="M2" s="9"/>
      <c r="N2" s="9"/>
      <c r="O2" s="1"/>
      <c r="P2" s="1"/>
      <c r="Q2" s="1"/>
      <c r="R2" s="18"/>
      <c r="S2" s="11"/>
      <c r="T2" s="11"/>
      <c r="U2" s="11"/>
      <c r="V2" s="11"/>
      <c r="W2" s="11"/>
      <c r="X2" s="11"/>
      <c r="Y2" s="11"/>
      <c r="Z2" s="11"/>
      <c r="AA2" s="11"/>
      <c r="AB2" s="12"/>
      <c r="AC2" s="12"/>
      <c r="AD2" s="30"/>
      <c r="AE2" s="1"/>
      <c r="AH2" s="1"/>
    </row>
    <row r="3" spans="6:34" s="10" customFormat="1" ht="12.75" customHeight="1">
      <c r="F3" s="1"/>
      <c r="G3" s="1"/>
      <c r="H3" s="1"/>
      <c r="I3" s="1"/>
      <c r="J3" s="1"/>
      <c r="K3" s="1"/>
      <c r="L3" s="5" t="s">
        <v>8</v>
      </c>
      <c r="M3" s="1"/>
      <c r="N3" s="1"/>
      <c r="O3" s="1"/>
      <c r="P3" s="5" t="s">
        <v>8</v>
      </c>
      <c r="Q3" s="5"/>
      <c r="R3" s="32"/>
      <c r="S3" s="9"/>
      <c r="T3" s="9"/>
      <c r="U3" s="9"/>
      <c r="V3" s="1"/>
      <c r="W3" s="1"/>
      <c r="X3" s="1"/>
      <c r="Y3" s="5" t="s">
        <v>8</v>
      </c>
      <c r="Z3" s="9"/>
      <c r="AA3" s="1"/>
      <c r="AC3" s="20" t="s">
        <v>8</v>
      </c>
      <c r="AD3" s="30"/>
      <c r="AE3" s="1"/>
      <c r="AH3" s="1"/>
    </row>
    <row r="4" spans="6:32" s="10" customFormat="1" ht="12.75" customHeight="1">
      <c r="F4" s="1"/>
      <c r="G4" s="1"/>
      <c r="H4" s="1"/>
      <c r="I4" s="1"/>
      <c r="J4" s="1"/>
      <c r="K4" s="1"/>
      <c r="L4" s="5" t="s">
        <v>13</v>
      </c>
      <c r="M4" s="1"/>
      <c r="N4" s="1"/>
      <c r="O4" s="1"/>
      <c r="P4" s="5" t="s">
        <v>13</v>
      </c>
      <c r="Q4" s="5"/>
      <c r="R4" s="15"/>
      <c r="S4" s="1"/>
      <c r="T4" s="1"/>
      <c r="U4" s="1"/>
      <c r="V4" s="1"/>
      <c r="W4" s="1"/>
      <c r="X4" s="1"/>
      <c r="Y4" s="5" t="s">
        <v>13</v>
      </c>
      <c r="Z4" s="9"/>
      <c r="AA4" s="1"/>
      <c r="AC4" s="20" t="s">
        <v>14</v>
      </c>
      <c r="AD4" s="30"/>
      <c r="AE4" s="1"/>
      <c r="AF4" s="30"/>
    </row>
    <row r="5" spans="2:32" s="10" customFormat="1" ht="12.75" customHeight="1">
      <c r="B5" s="17" t="s">
        <v>50</v>
      </c>
      <c r="F5" s="1"/>
      <c r="G5" s="1"/>
      <c r="H5" s="1"/>
      <c r="I5" s="1"/>
      <c r="J5" s="1"/>
      <c r="K5" s="1"/>
      <c r="L5" s="6" t="s">
        <v>94</v>
      </c>
      <c r="M5" s="1"/>
      <c r="N5" s="1"/>
      <c r="O5" s="1"/>
      <c r="P5" s="6" t="s">
        <v>94</v>
      </c>
      <c r="Q5" s="5"/>
      <c r="R5" s="15"/>
      <c r="S5" s="1"/>
      <c r="T5" s="1"/>
      <c r="U5" s="1"/>
      <c r="V5" s="1"/>
      <c r="W5" s="1"/>
      <c r="X5" s="1"/>
      <c r="Y5" s="6" t="s">
        <v>93</v>
      </c>
      <c r="Z5" s="9"/>
      <c r="AA5" s="1"/>
      <c r="AC5" s="21" t="s">
        <v>93</v>
      </c>
      <c r="AD5" s="30"/>
      <c r="AE5" s="1"/>
      <c r="AF5" s="30"/>
    </row>
    <row r="6" spans="2:32" s="10" customFormat="1" ht="12.75" customHeight="1">
      <c r="B6" s="10" t="s">
        <v>52</v>
      </c>
      <c r="F6" s="1"/>
      <c r="G6" s="1"/>
      <c r="H6" s="1"/>
      <c r="I6" s="1"/>
      <c r="J6" s="114"/>
      <c r="K6" s="43"/>
      <c r="L6" s="43">
        <v>2232214.92</v>
      </c>
      <c r="M6" s="43"/>
      <c r="N6" s="114"/>
      <c r="O6" s="43"/>
      <c r="P6" s="43">
        <f>1851.16+2568177.4</f>
        <v>2570028.56</v>
      </c>
      <c r="Q6" s="43"/>
      <c r="R6" s="15" t="s">
        <v>38</v>
      </c>
      <c r="S6" s="1"/>
      <c r="T6" s="1"/>
      <c r="U6" s="1"/>
      <c r="V6" s="1"/>
      <c r="W6" s="1"/>
      <c r="X6" s="1"/>
      <c r="Y6" s="1"/>
      <c r="Z6" s="1"/>
      <c r="AA6" s="1"/>
      <c r="AD6" s="30"/>
      <c r="AE6" s="1"/>
      <c r="AF6" s="30"/>
    </row>
    <row r="7" spans="2:32" s="10" customFormat="1" ht="12.75" customHeight="1">
      <c r="B7" s="17" t="s">
        <v>63</v>
      </c>
      <c r="F7" s="1"/>
      <c r="G7" s="1"/>
      <c r="H7" s="1"/>
      <c r="I7" s="1"/>
      <c r="J7" s="43"/>
      <c r="K7" s="43"/>
      <c r="L7" s="90">
        <f>'GEN.EKM.'!F17+1649656.72</f>
        <v>1654956.78</v>
      </c>
      <c r="M7" s="43"/>
      <c r="N7" s="43"/>
      <c r="O7" s="43"/>
      <c r="P7" s="90">
        <v>2182516.05</v>
      </c>
      <c r="Q7" s="43"/>
      <c r="R7" s="15"/>
      <c r="S7" s="1" t="s">
        <v>174</v>
      </c>
      <c r="T7" s="1"/>
      <c r="U7" s="1"/>
      <c r="V7" s="1"/>
      <c r="W7" s="43"/>
      <c r="X7" s="43"/>
      <c r="Y7" s="43">
        <v>112782.33</v>
      </c>
      <c r="Z7" s="43"/>
      <c r="AA7" s="43"/>
      <c r="AB7" s="43"/>
      <c r="AC7" s="43">
        <v>-1464377.79</v>
      </c>
      <c r="AD7" s="30"/>
      <c r="AF7" s="30"/>
    </row>
    <row r="8" spans="2:32" s="10" customFormat="1" ht="12.75" customHeight="1">
      <c r="B8" s="10" t="s">
        <v>51</v>
      </c>
      <c r="F8" s="1"/>
      <c r="G8" s="1"/>
      <c r="H8" s="49"/>
      <c r="I8" s="1"/>
      <c r="J8" s="114"/>
      <c r="K8" s="43"/>
      <c r="L8" s="43">
        <f>L6-L7</f>
        <v>577258.14</v>
      </c>
      <c r="M8" s="43"/>
      <c r="N8" s="114"/>
      <c r="O8" s="43"/>
      <c r="P8" s="43">
        <f>P6-P7</f>
        <v>387512.51</v>
      </c>
      <c r="Q8" s="43"/>
      <c r="R8" s="15"/>
      <c r="S8" s="1" t="s">
        <v>89</v>
      </c>
      <c r="T8" s="1"/>
      <c r="U8" s="1"/>
      <c r="V8" s="1"/>
      <c r="W8" s="43"/>
      <c r="X8" s="43"/>
      <c r="Y8" s="43">
        <v>-3783551.72</v>
      </c>
      <c r="Z8" s="43"/>
      <c r="AA8" s="43"/>
      <c r="AB8" s="43"/>
      <c r="AC8" s="43">
        <v>-2314296.04</v>
      </c>
      <c r="AD8" s="30"/>
      <c r="AF8" s="30"/>
    </row>
    <row r="9" spans="2:30" s="10" customFormat="1" ht="12.75" customHeight="1">
      <c r="B9" s="17" t="s">
        <v>64</v>
      </c>
      <c r="F9" s="1"/>
      <c r="G9" s="1"/>
      <c r="H9" s="1"/>
      <c r="I9" s="1"/>
      <c r="J9" s="114"/>
      <c r="K9" s="43"/>
      <c r="L9" s="45">
        <f>2706770.64+38660.13</f>
        <v>2745430.77</v>
      </c>
      <c r="M9" s="43"/>
      <c r="N9" s="114"/>
      <c r="O9" s="43"/>
      <c r="P9" s="45">
        <f>2604501.16+62847.82</f>
        <v>2667348.98</v>
      </c>
      <c r="Q9" s="52"/>
      <c r="R9" s="15"/>
      <c r="S9" s="9" t="s">
        <v>90</v>
      </c>
      <c r="T9" s="1"/>
      <c r="U9" s="1"/>
      <c r="V9" s="1"/>
      <c r="W9" s="43"/>
      <c r="X9" s="43"/>
      <c r="Y9" s="43"/>
      <c r="Z9" s="43"/>
      <c r="AA9" s="43"/>
      <c r="AB9" s="43"/>
      <c r="AC9" s="43"/>
      <c r="AD9" s="30"/>
    </row>
    <row r="10" spans="2:30" s="10" customFormat="1" ht="12.75" customHeight="1">
      <c r="B10" s="10" t="s">
        <v>39</v>
      </c>
      <c r="F10" s="1"/>
      <c r="G10" s="1"/>
      <c r="H10" s="1"/>
      <c r="I10" s="1"/>
      <c r="J10" s="43"/>
      <c r="K10" s="43"/>
      <c r="L10" s="43">
        <f>L8+L9</f>
        <v>3322688.91</v>
      </c>
      <c r="M10" s="43"/>
      <c r="N10" s="43"/>
      <c r="O10" s="43"/>
      <c r="P10" s="43">
        <f>P8+P9</f>
        <v>3054861.49</v>
      </c>
      <c r="Q10" s="43"/>
      <c r="R10" s="15"/>
      <c r="S10" s="1" t="s">
        <v>59</v>
      </c>
      <c r="T10" s="1"/>
      <c r="U10" s="1"/>
      <c r="V10" s="1"/>
      <c r="W10" s="43"/>
      <c r="X10" s="43"/>
      <c r="Y10" s="90">
        <v>0</v>
      </c>
      <c r="Z10" s="43"/>
      <c r="AA10" s="43"/>
      <c r="AB10" s="43"/>
      <c r="AC10" s="90">
        <v>0</v>
      </c>
      <c r="AD10" s="30"/>
    </row>
    <row r="11" spans="6:30" s="10" customFormat="1" ht="12.75" customHeight="1">
      <c r="F11" s="1"/>
      <c r="G11" s="1"/>
      <c r="H11" s="1"/>
      <c r="I11" s="1"/>
      <c r="J11" s="43"/>
      <c r="K11" s="43"/>
      <c r="L11" s="43"/>
      <c r="M11" s="43"/>
      <c r="N11" s="43"/>
      <c r="O11" s="43"/>
      <c r="P11" s="43"/>
      <c r="Q11" s="43"/>
      <c r="R11" s="15"/>
      <c r="T11" s="10" t="s">
        <v>39</v>
      </c>
      <c r="Y11" s="43">
        <f>Y7+Y8-Y10</f>
        <v>-3670769.39</v>
      </c>
      <c r="AC11" s="43">
        <f>AC7+AC8-AC10</f>
        <v>-3778673.83</v>
      </c>
      <c r="AD11" s="30"/>
    </row>
    <row r="12" spans="2:30" s="10" customFormat="1" ht="12.75" customHeight="1">
      <c r="B12" s="17" t="s">
        <v>65</v>
      </c>
      <c r="F12" s="1"/>
      <c r="G12" s="1"/>
      <c r="H12" s="1"/>
      <c r="I12" s="1"/>
      <c r="J12" s="85">
        <v>1593653.66</v>
      </c>
      <c r="K12" s="43"/>
      <c r="L12" s="43"/>
      <c r="M12" s="43"/>
      <c r="N12" s="85">
        <v>2255063.71</v>
      </c>
      <c r="O12" s="43"/>
      <c r="P12" s="43"/>
      <c r="Q12" s="43"/>
      <c r="R12" s="15"/>
      <c r="S12" s="1"/>
      <c r="T12" s="1"/>
      <c r="U12" s="1"/>
      <c r="V12" s="1"/>
      <c r="W12" s="43"/>
      <c r="X12" s="43"/>
      <c r="AD12" s="30"/>
    </row>
    <row r="13" spans="2:30" s="10" customFormat="1" ht="12.75" customHeight="1">
      <c r="B13" s="10" t="s">
        <v>152</v>
      </c>
      <c r="F13" s="1"/>
      <c r="G13" s="1"/>
      <c r="H13" s="1"/>
      <c r="I13" s="1"/>
      <c r="J13" s="85">
        <v>1272531.42</v>
      </c>
      <c r="K13" s="43"/>
      <c r="L13" s="43"/>
      <c r="M13" s="43"/>
      <c r="N13" s="85">
        <v>1458894.84</v>
      </c>
      <c r="O13" s="43"/>
      <c r="P13" s="43"/>
      <c r="Q13" s="43"/>
      <c r="R13" s="15"/>
      <c r="S13" s="1" t="s">
        <v>178</v>
      </c>
      <c r="T13" s="1"/>
      <c r="U13" s="1"/>
      <c r="V13" s="1"/>
      <c r="W13" s="43"/>
      <c r="X13" s="43"/>
      <c r="Y13" s="43">
        <v>-23057.12</v>
      </c>
      <c r="Z13" s="43"/>
      <c r="AA13" s="43"/>
      <c r="AB13" s="43"/>
      <c r="AC13" s="43">
        <v>-4877.89</v>
      </c>
      <c r="AD13" s="30"/>
    </row>
    <row r="14" spans="2:29" s="10" customFormat="1" ht="12.75" customHeight="1" thickBot="1">
      <c r="B14" s="10" t="s">
        <v>168</v>
      </c>
      <c r="F14" s="1"/>
      <c r="G14" s="1"/>
      <c r="H14" s="43"/>
      <c r="I14" s="1"/>
      <c r="J14" s="85">
        <v>564707.89</v>
      </c>
      <c r="K14" s="43"/>
      <c r="L14" s="45">
        <f>J12+J13+J14</f>
        <v>3430892.97</v>
      </c>
      <c r="M14" s="43"/>
      <c r="N14" s="85">
        <v>741644.05</v>
      </c>
      <c r="O14" s="43"/>
      <c r="P14" s="45">
        <f>N12+N13+N14</f>
        <v>4455602.6</v>
      </c>
      <c r="Q14" s="43"/>
      <c r="R14" s="15"/>
      <c r="S14" s="128" t="s">
        <v>199</v>
      </c>
      <c r="T14" s="1"/>
      <c r="U14" s="1"/>
      <c r="V14" s="1"/>
      <c r="W14" s="43"/>
      <c r="X14" s="43"/>
      <c r="Y14" s="51">
        <f>Y11+Y13</f>
        <v>-3693826.51</v>
      </c>
      <c r="Z14" s="43"/>
      <c r="AA14" s="43"/>
      <c r="AB14" s="43"/>
      <c r="AC14" s="51">
        <f>AC11+AC13</f>
        <v>-3783551.72</v>
      </c>
    </row>
    <row r="15" spans="2:29" s="10" customFormat="1" ht="12.75" customHeight="1" thickTop="1">
      <c r="B15" s="87" t="s">
        <v>179</v>
      </c>
      <c r="F15" s="1"/>
      <c r="G15" s="1"/>
      <c r="H15" s="1"/>
      <c r="I15" s="1"/>
      <c r="J15" s="43"/>
      <c r="K15" s="43"/>
      <c r="L15" s="43">
        <f>L10-L14</f>
        <v>-108204.06</v>
      </c>
      <c r="M15" s="43"/>
      <c r="N15" s="43"/>
      <c r="O15" s="43"/>
      <c r="P15" s="43">
        <f>P10-P14</f>
        <v>-1400741.11</v>
      </c>
      <c r="Q15" s="43"/>
      <c r="R15" s="15"/>
      <c r="S15" s="9"/>
      <c r="T15" s="1"/>
      <c r="U15" s="1"/>
      <c r="V15" s="1"/>
      <c r="W15" s="43"/>
      <c r="X15" s="43"/>
      <c r="Y15" s="43"/>
      <c r="Z15" s="43"/>
      <c r="AA15" s="43"/>
      <c r="AB15" s="43"/>
      <c r="AC15" s="43"/>
    </row>
    <row r="16" spans="2:29" s="10" customFormat="1" ht="12.75" customHeight="1">
      <c r="B16" s="17" t="s">
        <v>3</v>
      </c>
      <c r="F16" s="1"/>
      <c r="G16" s="1"/>
      <c r="H16" s="1"/>
      <c r="I16" s="1"/>
      <c r="J16" s="43"/>
      <c r="K16" s="43"/>
      <c r="L16" s="43"/>
      <c r="M16" s="43"/>
      <c r="N16" s="43"/>
      <c r="O16" s="43"/>
      <c r="P16" s="43"/>
      <c r="Q16" s="43"/>
      <c r="R16" s="15"/>
      <c r="S16" s="43"/>
      <c r="T16" s="1"/>
      <c r="U16" s="1"/>
      <c r="V16" s="1"/>
      <c r="W16" s="43"/>
      <c r="X16" s="43"/>
      <c r="Y16" s="43"/>
      <c r="Z16" s="43"/>
      <c r="AA16" s="43"/>
      <c r="AB16" s="43"/>
      <c r="AC16" s="43"/>
    </row>
    <row r="17" spans="1:29" ht="12.75" customHeight="1">
      <c r="A17" s="10"/>
      <c r="B17" s="17" t="s">
        <v>66</v>
      </c>
      <c r="C17" s="10"/>
      <c r="D17" s="10"/>
      <c r="E17" s="10"/>
      <c r="F17" s="1"/>
      <c r="G17" s="1"/>
      <c r="H17" s="1"/>
      <c r="I17" s="1"/>
      <c r="J17" s="43">
        <v>578.81</v>
      </c>
      <c r="K17" s="43"/>
      <c r="L17" s="43"/>
      <c r="M17" s="43"/>
      <c r="N17" s="43">
        <v>944.68</v>
      </c>
      <c r="O17" s="43"/>
      <c r="P17" s="43"/>
      <c r="Q17" s="43"/>
      <c r="R17" s="15"/>
      <c r="S17" s="43"/>
      <c r="T17" s="1"/>
      <c r="U17" s="1"/>
      <c r="V17" s="1"/>
      <c r="W17" s="43"/>
      <c r="X17" s="43"/>
      <c r="Y17" s="43"/>
      <c r="Z17" s="43"/>
      <c r="AA17" s="43"/>
      <c r="AB17" s="43"/>
      <c r="AC17" s="43"/>
    </row>
    <row r="18" spans="1:29" ht="12.75" customHeight="1">
      <c r="A18" s="10"/>
      <c r="B18" s="79" t="s">
        <v>4</v>
      </c>
      <c r="C18" s="10"/>
      <c r="D18" s="10"/>
      <c r="E18" s="10"/>
      <c r="F18" s="1"/>
      <c r="G18" s="1"/>
      <c r="H18" s="1"/>
      <c r="I18" s="1"/>
      <c r="J18" s="43"/>
      <c r="K18" s="43"/>
      <c r="L18" s="43"/>
      <c r="M18" s="43"/>
      <c r="N18" s="43"/>
      <c r="O18" s="43"/>
      <c r="P18" s="43"/>
      <c r="Q18" s="43"/>
      <c r="R18" s="15"/>
      <c r="S18" s="1"/>
      <c r="T18" s="1"/>
      <c r="U18" s="1"/>
      <c r="V18" s="1"/>
      <c r="W18" s="43"/>
      <c r="X18" s="43"/>
      <c r="Y18" s="43"/>
      <c r="Z18" s="43"/>
      <c r="AA18" s="43"/>
      <c r="AB18" s="43"/>
      <c r="AC18" s="43"/>
    </row>
    <row r="19" spans="1:29" ht="12.75" customHeight="1">
      <c r="A19" s="10"/>
      <c r="B19" s="17" t="s">
        <v>67</v>
      </c>
      <c r="C19" s="10"/>
      <c r="D19" s="10"/>
      <c r="E19" s="10"/>
      <c r="F19" s="1"/>
      <c r="G19" s="1"/>
      <c r="H19" s="1"/>
      <c r="I19" s="1"/>
      <c r="J19" s="45">
        <v>8194.93</v>
      </c>
      <c r="K19" s="43"/>
      <c r="L19" s="45">
        <f>J17-J19</f>
        <v>-7616.12</v>
      </c>
      <c r="M19" s="43"/>
      <c r="N19" s="45">
        <v>3034.83</v>
      </c>
      <c r="O19" s="43"/>
      <c r="P19" s="45">
        <f>N17-N19</f>
        <v>-2090.15</v>
      </c>
      <c r="Q19" s="43"/>
      <c r="R19" s="15"/>
      <c r="S19" s="1"/>
      <c r="T19" s="1"/>
      <c r="U19" s="1"/>
      <c r="V19" s="1"/>
      <c r="W19" s="43"/>
      <c r="X19" s="43"/>
      <c r="Y19" s="43"/>
      <c r="Z19" s="43"/>
      <c r="AA19" s="43"/>
      <c r="AB19" s="43"/>
      <c r="AC19" s="43"/>
    </row>
    <row r="20" spans="1:29" ht="12.75" customHeight="1">
      <c r="A20" s="10"/>
      <c r="B20" s="87" t="s">
        <v>180</v>
      </c>
      <c r="C20" s="10"/>
      <c r="D20" s="10"/>
      <c r="E20" s="10"/>
      <c r="F20" s="1"/>
      <c r="G20" s="1"/>
      <c r="H20" s="1"/>
      <c r="I20" s="1"/>
      <c r="J20" s="43"/>
      <c r="K20" s="43"/>
      <c r="L20" s="43">
        <f>L15+L19</f>
        <v>-115820.18</v>
      </c>
      <c r="M20" s="43"/>
      <c r="N20" s="43"/>
      <c r="O20" s="43"/>
      <c r="P20" s="43">
        <f>P15+P19</f>
        <v>-1402831.26</v>
      </c>
      <c r="Q20" s="43"/>
      <c r="R20" s="15"/>
      <c r="S20" s="1"/>
      <c r="T20" s="1"/>
      <c r="U20" s="1"/>
      <c r="V20" s="1"/>
      <c r="W20" s="43"/>
      <c r="X20" s="43"/>
      <c r="Y20" s="43"/>
      <c r="Z20" s="43"/>
      <c r="AA20" s="43"/>
      <c r="AB20" s="43"/>
      <c r="AC20" s="43"/>
    </row>
    <row r="21" spans="1:29" ht="12.75" customHeight="1">
      <c r="A21" s="10"/>
      <c r="B21" s="10"/>
      <c r="C21" s="10"/>
      <c r="D21" s="10"/>
      <c r="E21" s="10"/>
      <c r="F21" s="1"/>
      <c r="G21" s="1"/>
      <c r="H21" s="1"/>
      <c r="I21" s="1"/>
      <c r="J21" s="43"/>
      <c r="K21" s="43"/>
      <c r="L21" s="43"/>
      <c r="M21" s="43"/>
      <c r="N21" s="43"/>
      <c r="O21" s="43"/>
      <c r="P21" s="43"/>
      <c r="Q21" s="43"/>
      <c r="R21" s="15"/>
      <c r="S21" s="11"/>
      <c r="T21" s="84"/>
      <c r="U21" s="84"/>
      <c r="V21" s="84"/>
      <c r="W21" s="44"/>
      <c r="X21" s="44"/>
      <c r="Y21" s="43"/>
      <c r="Z21" s="43"/>
      <c r="AA21" s="43"/>
      <c r="AB21" s="43"/>
      <c r="AC21" s="43"/>
    </row>
    <row r="22" spans="1:29" ht="12.75" customHeight="1">
      <c r="A22" s="10"/>
      <c r="B22" s="17" t="s">
        <v>53</v>
      </c>
      <c r="C22" s="10"/>
      <c r="D22" s="10"/>
      <c r="E22" s="10"/>
      <c r="F22" s="1"/>
      <c r="G22" s="1"/>
      <c r="H22" s="1"/>
      <c r="I22" s="1"/>
      <c r="J22" s="43"/>
      <c r="K22" s="43"/>
      <c r="L22" s="43"/>
      <c r="M22" s="43"/>
      <c r="N22" s="43"/>
      <c r="O22" s="43"/>
      <c r="P22" s="43"/>
      <c r="Q22" s="43"/>
      <c r="R22" s="15"/>
      <c r="S22" s="3"/>
      <c r="T22" s="85"/>
      <c r="U22" s="85"/>
      <c r="V22" s="85"/>
      <c r="W22" s="49"/>
      <c r="X22" s="49"/>
      <c r="Y22" s="44"/>
      <c r="Z22" s="44"/>
      <c r="AA22" s="44"/>
      <c r="AB22" s="44"/>
      <c r="AC22" s="44"/>
    </row>
    <row r="23" spans="1:29" ht="12.75" customHeight="1">
      <c r="A23" s="10"/>
      <c r="B23" s="17" t="s">
        <v>68</v>
      </c>
      <c r="C23" s="10"/>
      <c r="D23" s="10"/>
      <c r="E23" s="10"/>
      <c r="F23" s="1"/>
      <c r="G23" s="1"/>
      <c r="H23" s="1"/>
      <c r="I23" s="1"/>
      <c r="J23" s="43">
        <v>36644.05</v>
      </c>
      <c r="K23" s="43"/>
      <c r="L23" s="43"/>
      <c r="M23" s="43"/>
      <c r="N23" s="43">
        <v>3.28</v>
      </c>
      <c r="O23" s="43"/>
      <c r="P23" s="43"/>
      <c r="Q23" s="43"/>
      <c r="R23" s="15"/>
      <c r="S23" s="3"/>
      <c r="T23" s="85"/>
      <c r="U23" s="85"/>
      <c r="V23" s="85"/>
      <c r="W23" s="49"/>
      <c r="X23" s="49"/>
      <c r="Y23" s="49"/>
      <c r="Z23" s="43"/>
      <c r="AA23" s="43"/>
      <c r="AB23" s="43"/>
      <c r="AC23" s="43"/>
    </row>
    <row r="24" spans="1:29" ht="12.75" customHeight="1">
      <c r="A24" s="10"/>
      <c r="B24" s="10" t="s">
        <v>86</v>
      </c>
      <c r="C24" s="10"/>
      <c r="D24" s="10"/>
      <c r="E24" s="10"/>
      <c r="F24" s="1"/>
      <c r="G24" s="1"/>
      <c r="H24" s="1"/>
      <c r="I24" s="1"/>
      <c r="J24" s="43">
        <v>57233.66</v>
      </c>
      <c r="K24" s="43"/>
      <c r="L24" s="43"/>
      <c r="M24" s="43"/>
      <c r="N24" s="43">
        <v>656.86</v>
      </c>
      <c r="O24" s="43"/>
      <c r="P24" s="43"/>
      <c r="Q24" s="43"/>
      <c r="R24" s="15"/>
      <c r="S24" s="3"/>
      <c r="T24" s="85"/>
      <c r="U24" s="85"/>
      <c r="V24" s="85"/>
      <c r="W24" s="49"/>
      <c r="X24" s="49"/>
      <c r="Y24" s="49"/>
      <c r="Z24" s="43"/>
      <c r="AA24" s="43"/>
      <c r="AB24" s="43"/>
      <c r="AC24" s="43"/>
    </row>
    <row r="25" spans="1:29" ht="12.75" customHeight="1">
      <c r="A25" s="10"/>
      <c r="B25" s="10" t="s">
        <v>87</v>
      </c>
      <c r="C25" s="10"/>
      <c r="D25" s="10"/>
      <c r="E25" s="10"/>
      <c r="F25" s="1"/>
      <c r="G25" s="1"/>
      <c r="H25" s="1"/>
      <c r="I25" s="1"/>
      <c r="J25" s="85">
        <v>3153.31</v>
      </c>
      <c r="K25" s="43"/>
      <c r="L25" s="43"/>
      <c r="M25" s="43"/>
      <c r="N25" s="85">
        <v>20113.82</v>
      </c>
      <c r="O25" s="43"/>
      <c r="P25" s="43"/>
      <c r="Q25" s="43"/>
      <c r="R25" s="15"/>
      <c r="S25" s="115"/>
      <c r="T25" s="116"/>
      <c r="U25" s="115"/>
      <c r="V25" s="115"/>
      <c r="W25" s="115"/>
      <c r="X25" s="49"/>
      <c r="Y25" s="49"/>
      <c r="Z25" s="49"/>
      <c r="AA25" s="43"/>
      <c r="AB25" s="43"/>
      <c r="AC25" s="43"/>
    </row>
    <row r="26" spans="1:29" ht="12.75" customHeight="1">
      <c r="A26" s="10"/>
      <c r="B26" s="10" t="s">
        <v>61</v>
      </c>
      <c r="C26" s="10"/>
      <c r="D26" s="10"/>
      <c r="E26" s="10"/>
      <c r="F26" s="1"/>
      <c r="G26" s="1"/>
      <c r="H26" s="1"/>
      <c r="I26" s="1"/>
      <c r="J26" s="45">
        <v>236302.34</v>
      </c>
      <c r="K26" s="43"/>
      <c r="L26" s="43">
        <f>J23+J24+J25+J26</f>
        <v>333333.36</v>
      </c>
      <c r="M26" s="43"/>
      <c r="N26" s="45">
        <f>157352.3</f>
        <v>157352.3</v>
      </c>
      <c r="O26" s="43"/>
      <c r="P26" s="43">
        <f>N23+N24+N25+N26</f>
        <v>178126.26</v>
      </c>
      <c r="Q26" s="43"/>
      <c r="R26" s="15"/>
      <c r="S26" s="3"/>
      <c r="T26" s="86"/>
      <c r="U26" s="86"/>
      <c r="V26" s="85"/>
      <c r="W26" s="49"/>
      <c r="X26" s="49"/>
      <c r="Y26" s="49"/>
      <c r="Z26" s="49"/>
      <c r="AA26" s="43"/>
      <c r="AB26" s="43"/>
      <c r="AC26" s="43"/>
    </row>
    <row r="27" spans="1:29" ht="12.75" customHeight="1">
      <c r="A27" s="10"/>
      <c r="B27" s="10"/>
      <c r="C27" s="10"/>
      <c r="D27" s="10"/>
      <c r="E27" s="10"/>
      <c r="F27" s="1"/>
      <c r="G27" s="1"/>
      <c r="H27" s="1"/>
      <c r="I27" s="1"/>
      <c r="J27" s="43"/>
      <c r="K27" s="43"/>
      <c r="L27" s="43"/>
      <c r="M27" s="43"/>
      <c r="N27" s="43"/>
      <c r="O27" s="43"/>
      <c r="P27" s="43"/>
      <c r="Q27" s="43"/>
      <c r="R27" s="15"/>
      <c r="S27" s="3"/>
      <c r="T27" s="85"/>
      <c r="U27" s="86"/>
      <c r="V27" s="86"/>
      <c r="W27" s="49"/>
      <c r="X27" s="49"/>
      <c r="Y27" s="49"/>
      <c r="Z27" s="49"/>
      <c r="AA27" s="43"/>
      <c r="AB27" s="43"/>
      <c r="AC27" s="43"/>
    </row>
    <row r="28" spans="1:29" ht="12.75" customHeight="1">
      <c r="A28" s="10"/>
      <c r="B28" s="17" t="s">
        <v>69</v>
      </c>
      <c r="C28" s="10"/>
      <c r="D28" s="10"/>
      <c r="E28" s="10"/>
      <c r="F28" s="1"/>
      <c r="G28" s="1"/>
      <c r="H28" s="43"/>
      <c r="I28" s="1"/>
      <c r="J28" s="85">
        <v>63169.78</v>
      </c>
      <c r="K28" s="43"/>
      <c r="L28" s="43"/>
      <c r="M28" s="43"/>
      <c r="N28" s="85">
        <v>69487.05</v>
      </c>
      <c r="O28" s="43"/>
      <c r="P28" s="43"/>
      <c r="Q28" s="43"/>
      <c r="R28" s="15"/>
      <c r="S28" s="3"/>
      <c r="T28" s="49"/>
      <c r="U28" s="3"/>
      <c r="V28" s="3"/>
      <c r="W28" s="49"/>
      <c r="X28" s="49"/>
      <c r="Y28" s="49"/>
      <c r="Z28" s="49"/>
      <c r="AA28" s="43"/>
      <c r="AB28" s="43"/>
      <c r="AC28" s="43"/>
    </row>
    <row r="29" spans="1:29" ht="12.75" customHeight="1">
      <c r="A29" s="10"/>
      <c r="B29" s="10" t="s">
        <v>88</v>
      </c>
      <c r="C29" s="10"/>
      <c r="D29" s="10"/>
      <c r="E29" s="10"/>
      <c r="F29" s="1"/>
      <c r="G29" s="1"/>
      <c r="H29" s="43"/>
      <c r="I29" s="1"/>
      <c r="J29" s="43">
        <v>0</v>
      </c>
      <c r="K29" s="43"/>
      <c r="L29" s="43"/>
      <c r="M29" s="43"/>
      <c r="N29" s="43">
        <v>45535.62</v>
      </c>
      <c r="O29" s="43"/>
      <c r="P29" s="43"/>
      <c r="Q29" s="43"/>
      <c r="R29" s="15"/>
      <c r="S29" s="3"/>
      <c r="T29" s="3"/>
      <c r="U29" s="3"/>
      <c r="V29" s="3"/>
      <c r="W29" s="49"/>
      <c r="X29" s="49"/>
      <c r="Y29" s="49"/>
      <c r="Z29" s="49"/>
      <c r="AA29" s="43"/>
      <c r="AB29" s="43"/>
      <c r="AC29" s="43"/>
    </row>
    <row r="30" spans="1:29" ht="12.75" customHeight="1">
      <c r="A30" s="10"/>
      <c r="B30" s="10" t="s">
        <v>60</v>
      </c>
      <c r="C30" s="10"/>
      <c r="D30" s="10"/>
      <c r="E30" s="10"/>
      <c r="F30" s="1"/>
      <c r="G30" s="1"/>
      <c r="H30" s="43"/>
      <c r="I30" s="1"/>
      <c r="J30" s="43">
        <v>41561.07</v>
      </c>
      <c r="K30" s="43"/>
      <c r="L30" s="43"/>
      <c r="M30" s="43"/>
      <c r="N30" s="43">
        <v>124650.12</v>
      </c>
      <c r="O30" s="43"/>
      <c r="P30" s="43"/>
      <c r="Q30" s="43"/>
      <c r="R30" s="15"/>
      <c r="S30" s="3"/>
      <c r="T30" s="3"/>
      <c r="U30" s="3"/>
      <c r="V30" s="3"/>
      <c r="W30" s="49"/>
      <c r="X30" s="49"/>
      <c r="Y30" s="49"/>
      <c r="Z30" s="49"/>
      <c r="AA30" s="43"/>
      <c r="AB30" s="43"/>
      <c r="AC30" s="43"/>
    </row>
    <row r="31" spans="1:29" ht="12.75" customHeight="1">
      <c r="A31" s="10"/>
      <c r="B31" s="17" t="s">
        <v>70</v>
      </c>
      <c r="C31" s="10"/>
      <c r="D31" s="10"/>
      <c r="E31" s="10"/>
      <c r="F31" s="1"/>
      <c r="G31" s="1"/>
      <c r="H31" s="43"/>
      <c r="I31" s="1"/>
      <c r="J31" s="45">
        <v>0</v>
      </c>
      <c r="K31" s="43"/>
      <c r="L31" s="45">
        <f>J28+J29+J30+J31</f>
        <v>104730.85</v>
      </c>
      <c r="M31" s="43"/>
      <c r="N31" s="45">
        <v>0</v>
      </c>
      <c r="O31" s="43"/>
      <c r="P31" s="45">
        <f>N28+N29+N30+N31</f>
        <v>239672.79</v>
      </c>
      <c r="Q31" s="43"/>
      <c r="R31" s="15"/>
      <c r="S31" s="3"/>
      <c r="T31" s="3"/>
      <c r="U31" s="3"/>
      <c r="V31" s="3"/>
      <c r="W31" s="49"/>
      <c r="X31" s="49"/>
      <c r="Y31" s="49"/>
      <c r="Z31" s="49"/>
      <c r="AA31" s="43"/>
      <c r="AB31" s="43"/>
      <c r="AC31" s="43"/>
    </row>
    <row r="32" spans="1:29" ht="12.75" customHeight="1">
      <c r="A32" s="10"/>
      <c r="B32" s="10" t="s">
        <v>173</v>
      </c>
      <c r="C32" s="10"/>
      <c r="D32" s="27"/>
      <c r="E32" s="10"/>
      <c r="F32" s="28"/>
      <c r="G32" s="1"/>
      <c r="H32" s="43"/>
      <c r="I32" s="1"/>
      <c r="J32" s="43"/>
      <c r="K32" s="43"/>
      <c r="L32" s="43">
        <f>L20+L26-L31</f>
        <v>112782.33</v>
      </c>
      <c r="M32" s="43"/>
      <c r="N32" s="43"/>
      <c r="O32" s="43"/>
      <c r="P32" s="43">
        <f>P20+P26-P31</f>
        <v>-1464377.79</v>
      </c>
      <c r="Q32" s="43"/>
      <c r="R32" s="15"/>
      <c r="S32" s="3"/>
      <c r="T32" s="3"/>
      <c r="U32" s="3"/>
      <c r="V32" s="3"/>
      <c r="W32" s="3"/>
      <c r="X32" s="3"/>
      <c r="Y32" s="49"/>
      <c r="Z32" s="49"/>
      <c r="AA32" s="43"/>
      <c r="AB32" s="43"/>
      <c r="AC32" s="43"/>
    </row>
    <row r="33" spans="1:29" ht="12.75" customHeight="1">
      <c r="A33" s="10"/>
      <c r="B33" s="17" t="s">
        <v>71</v>
      </c>
      <c r="C33" s="10"/>
      <c r="D33" s="10"/>
      <c r="E33" s="10"/>
      <c r="F33" s="1"/>
      <c r="G33" s="1"/>
      <c r="H33" s="1"/>
      <c r="I33" s="1"/>
      <c r="J33" s="43">
        <v>1111413.31</v>
      </c>
      <c r="K33" s="43"/>
      <c r="L33" s="43"/>
      <c r="M33" s="43"/>
      <c r="N33" s="43">
        <v>1033088.45</v>
      </c>
      <c r="O33" s="43"/>
      <c r="P33" s="43"/>
      <c r="Q33" s="43"/>
      <c r="R33" s="15"/>
      <c r="S33" s="29"/>
      <c r="T33" s="29"/>
      <c r="U33" s="29"/>
      <c r="V33" s="29"/>
      <c r="W33" s="29"/>
      <c r="X33" s="29"/>
      <c r="Y33" s="3"/>
      <c r="Z33" s="3"/>
      <c r="AA33" s="1"/>
      <c r="AB33" s="10"/>
      <c r="AC33" s="10"/>
    </row>
    <row r="34" spans="1:29" ht="12.75" customHeight="1">
      <c r="A34" s="10"/>
      <c r="B34" s="17" t="s">
        <v>72</v>
      </c>
      <c r="C34" s="10"/>
      <c r="D34" s="10"/>
      <c r="E34" s="10"/>
      <c r="F34" s="1"/>
      <c r="G34" s="1"/>
      <c r="H34" s="1"/>
      <c r="I34" s="1"/>
      <c r="J34" s="45">
        <v>1111413.31</v>
      </c>
      <c r="K34" s="43"/>
      <c r="L34" s="45">
        <f>J33-J34</f>
        <v>0</v>
      </c>
      <c r="M34" s="43"/>
      <c r="N34" s="45">
        <v>1033088.45</v>
      </c>
      <c r="O34" s="43"/>
      <c r="P34" s="45">
        <f>N33-N34</f>
        <v>0</v>
      </c>
      <c r="Q34" s="43"/>
      <c r="R34" s="15"/>
      <c r="S34" s="11"/>
      <c r="T34" s="11"/>
      <c r="U34" s="1"/>
      <c r="V34" s="1"/>
      <c r="W34" s="1"/>
      <c r="X34" s="1"/>
      <c r="Y34" s="29"/>
      <c r="Z34" s="3"/>
      <c r="AA34" s="1"/>
      <c r="AB34" s="10"/>
      <c r="AC34" s="10"/>
    </row>
    <row r="35" spans="1:29" ht="15.75" customHeight="1" thickBot="1">
      <c r="A35" s="10"/>
      <c r="B35" s="17" t="s">
        <v>189</v>
      </c>
      <c r="C35" s="10"/>
      <c r="D35" s="10"/>
      <c r="E35" s="10"/>
      <c r="F35" s="1"/>
      <c r="G35" s="1"/>
      <c r="H35" s="1"/>
      <c r="I35" s="1"/>
      <c r="J35" s="43"/>
      <c r="K35" s="43"/>
      <c r="L35" s="91">
        <f>L32-L34</f>
        <v>112782.33</v>
      </c>
      <c r="M35" s="43"/>
      <c r="N35" s="43"/>
      <c r="O35" s="43"/>
      <c r="P35" s="91">
        <f>P32-P34</f>
        <v>-1464377.79</v>
      </c>
      <c r="Q35" s="43"/>
      <c r="R35" s="33"/>
      <c r="S35" s="11"/>
      <c r="T35" s="11"/>
      <c r="U35" s="1"/>
      <c r="V35" s="1"/>
      <c r="W35" s="1"/>
      <c r="X35" s="1"/>
      <c r="Y35" s="8"/>
      <c r="Z35" s="3"/>
      <c r="AA35" s="1"/>
      <c r="AB35" s="10"/>
      <c r="AC35" s="10"/>
    </row>
    <row r="36" spans="1:29" ht="12.75" customHeight="1" thickTop="1">
      <c r="A36" s="10"/>
      <c r="F36" s="3"/>
      <c r="G36" s="3"/>
      <c r="H36" s="3"/>
      <c r="I36" s="3"/>
      <c r="J36" s="3"/>
      <c r="K36" s="3"/>
      <c r="L36" s="49"/>
      <c r="M36" s="3"/>
      <c r="N36" s="3"/>
      <c r="O36" s="3"/>
      <c r="P36" s="1"/>
      <c r="Q36" s="43"/>
      <c r="R36" s="11"/>
      <c r="S36" s="3"/>
      <c r="T36" s="3"/>
      <c r="U36" s="3"/>
      <c r="V36" s="3"/>
      <c r="W36" s="3"/>
      <c r="X36" s="3"/>
      <c r="Y36" s="8"/>
      <c r="Z36" s="3"/>
      <c r="AA36" s="1"/>
      <c r="AB36" s="10"/>
      <c r="AC36" s="10"/>
    </row>
    <row r="37" spans="2:29" ht="12.75" customHeight="1">
      <c r="B37" s="149" t="s">
        <v>186</v>
      </c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</row>
    <row r="38" spans="1:29" ht="12.75" customHeight="1">
      <c r="A38" s="10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46"/>
      <c r="M38" s="29"/>
      <c r="N38" s="29"/>
      <c r="O38" s="29"/>
      <c r="P38" s="29"/>
      <c r="Q38" s="43"/>
      <c r="R38" s="1"/>
      <c r="S38" s="3"/>
      <c r="T38" s="3"/>
      <c r="U38" s="3"/>
      <c r="V38" s="3"/>
      <c r="W38" s="3"/>
      <c r="X38" s="3"/>
      <c r="Y38" s="3"/>
      <c r="Z38" s="3"/>
      <c r="AA38" s="1"/>
      <c r="AB38" s="10"/>
      <c r="AC38" s="10"/>
    </row>
    <row r="39" spans="1:29" ht="12.75" customHeight="1">
      <c r="A39" s="10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46"/>
      <c r="M39" s="29"/>
      <c r="N39" s="29"/>
      <c r="O39" s="29"/>
      <c r="P39" s="29"/>
      <c r="Q39" s="43"/>
      <c r="R39" s="1"/>
      <c r="S39" s="3"/>
      <c r="T39" s="3"/>
      <c r="U39" s="3"/>
      <c r="V39" s="3"/>
      <c r="W39" s="3"/>
      <c r="X39" s="3"/>
      <c r="Y39" s="3"/>
      <c r="Z39" s="3"/>
      <c r="AA39" s="1"/>
      <c r="AB39" s="10"/>
      <c r="AC39" s="10"/>
    </row>
    <row r="40" spans="1:29" ht="12.75" customHeight="1">
      <c r="A40" s="10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43"/>
      <c r="R40" s="1"/>
      <c r="S40" s="3"/>
      <c r="T40" s="3"/>
      <c r="U40" s="3"/>
      <c r="V40" s="3"/>
      <c r="W40" s="3"/>
      <c r="X40" s="3"/>
      <c r="Y40" s="3"/>
      <c r="Z40" s="3"/>
      <c r="AA40" s="1"/>
      <c r="AB40" s="10"/>
      <c r="AC40" s="10"/>
    </row>
    <row r="41" spans="1:29" ht="12.75" customHeight="1">
      <c r="A41" s="10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1"/>
      <c r="R41" s="1"/>
      <c r="S41" s="1"/>
      <c r="T41" s="3"/>
      <c r="U41" s="3"/>
      <c r="V41" s="3"/>
      <c r="W41" s="3"/>
      <c r="X41" s="3"/>
      <c r="Y41" s="3"/>
      <c r="Z41" s="3"/>
      <c r="AA41" s="1"/>
      <c r="AB41" s="10"/>
      <c r="AC41" s="10"/>
    </row>
    <row r="42" spans="1:29" ht="12.75" customHeight="1">
      <c r="A42" s="10"/>
      <c r="B42" s="10"/>
      <c r="C42" s="10"/>
      <c r="D42" s="67"/>
      <c r="E42" s="1"/>
      <c r="F42" s="1"/>
      <c r="G42" s="29"/>
      <c r="H42" s="24"/>
      <c r="I42" s="24"/>
      <c r="J42" s="24"/>
      <c r="K42" s="8"/>
      <c r="L42" s="49"/>
      <c r="M42" s="1"/>
      <c r="N42" s="1"/>
      <c r="O42" s="42"/>
      <c r="P42" s="3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</row>
    <row r="43" spans="1:29" ht="12.75" customHeight="1">
      <c r="A43" s="29"/>
      <c r="B43" s="10"/>
      <c r="C43" s="10"/>
      <c r="D43" s="29" t="s">
        <v>157</v>
      </c>
      <c r="E43" s="1"/>
      <c r="F43" s="1"/>
      <c r="G43" s="1"/>
      <c r="H43" s="1"/>
      <c r="I43" s="24"/>
      <c r="J43" s="83"/>
      <c r="K43" s="10"/>
      <c r="L43" s="10"/>
      <c r="M43" s="24"/>
      <c r="N43" s="8"/>
      <c r="O43" s="29" t="s">
        <v>164</v>
      </c>
      <c r="P43" s="1"/>
      <c r="Q43" s="29"/>
      <c r="R43" s="29"/>
      <c r="S43" s="29"/>
      <c r="T43" s="29"/>
      <c r="U43" s="29"/>
      <c r="V43" s="29"/>
      <c r="W43" s="29"/>
      <c r="X43" s="29"/>
      <c r="Y43" s="8" t="s">
        <v>163</v>
      </c>
      <c r="Z43" s="29"/>
      <c r="AA43" s="29"/>
      <c r="AB43" s="29"/>
      <c r="AC43" s="29"/>
    </row>
    <row r="44" spans="1:29" ht="12.75" customHeight="1">
      <c r="A44" s="29"/>
      <c r="B44" s="68"/>
      <c r="D44" s="75"/>
      <c r="J44" s="83"/>
      <c r="K44" s="10"/>
      <c r="O44" s="75"/>
      <c r="Q44" s="29"/>
      <c r="R44" s="29"/>
      <c r="S44" s="29"/>
      <c r="T44" s="29"/>
      <c r="U44" s="29"/>
      <c r="V44" s="29"/>
      <c r="W44" s="29"/>
      <c r="X44" s="29"/>
      <c r="Y44" s="8"/>
      <c r="Z44" s="29"/>
      <c r="AA44" s="29"/>
      <c r="AB44" s="29"/>
      <c r="AC44" s="29"/>
    </row>
    <row r="45" spans="1:29" ht="12.75" customHeight="1">
      <c r="A45" s="29"/>
      <c r="D45" s="76"/>
      <c r="F45" s="3"/>
      <c r="G45" s="3"/>
      <c r="H45" s="3"/>
      <c r="I45" s="3"/>
      <c r="J45" s="1"/>
      <c r="K45" s="3"/>
      <c r="L45" s="3"/>
      <c r="M45" s="3"/>
      <c r="N45" s="3"/>
      <c r="O45" s="77"/>
      <c r="P45" s="1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</row>
    <row r="46" spans="1:29" ht="12.75" customHeight="1">
      <c r="A46" s="29"/>
      <c r="B46" s="10"/>
      <c r="C46" s="10"/>
      <c r="D46" s="29"/>
      <c r="E46" s="29"/>
      <c r="F46" s="1"/>
      <c r="G46" s="1"/>
      <c r="H46" s="1"/>
      <c r="I46" s="1"/>
      <c r="J46" s="24"/>
      <c r="K46" s="24"/>
      <c r="L46" s="8"/>
      <c r="M46" s="1"/>
      <c r="N46" s="1"/>
      <c r="O46" s="8"/>
      <c r="P46" s="1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</row>
    <row r="47" spans="1:29" ht="12.75" customHeight="1">
      <c r="A47" s="10" t="s">
        <v>38</v>
      </c>
      <c r="B47" s="10"/>
      <c r="C47" s="10"/>
      <c r="D47" s="29"/>
      <c r="E47" s="29"/>
      <c r="F47" s="1"/>
      <c r="G47" s="1"/>
      <c r="H47" s="1"/>
      <c r="I47" s="1"/>
      <c r="J47" s="24"/>
      <c r="K47" s="24"/>
      <c r="L47" s="8"/>
      <c r="M47" s="1"/>
      <c r="N47" s="1"/>
      <c r="O47" s="8"/>
      <c r="P47" s="1"/>
      <c r="Q47" s="3"/>
      <c r="R47" s="11"/>
      <c r="S47" s="11"/>
      <c r="T47" s="1"/>
      <c r="V47" s="1"/>
      <c r="W47" s="1"/>
      <c r="X47" s="3"/>
      <c r="Y47" s="77"/>
      <c r="Z47" s="3"/>
      <c r="AA47" s="1"/>
      <c r="AB47" s="10"/>
      <c r="AC47" s="10"/>
    </row>
    <row r="48" spans="1:29" ht="12.75" customHeight="1">
      <c r="A48" s="10"/>
      <c r="B48" s="10"/>
      <c r="C48" s="10"/>
      <c r="D48" s="92" t="s">
        <v>181</v>
      </c>
      <c r="E48" s="29"/>
      <c r="F48" s="1"/>
      <c r="G48" s="1"/>
      <c r="H48" s="1"/>
      <c r="I48" s="1"/>
      <c r="J48" s="24"/>
      <c r="K48" s="24"/>
      <c r="L48" s="8"/>
      <c r="M48" s="1"/>
      <c r="N48" s="1"/>
      <c r="O48" s="92" t="s">
        <v>182</v>
      </c>
      <c r="P48" s="1"/>
      <c r="Q48" s="1"/>
      <c r="R48" s="1"/>
      <c r="S48" s="11"/>
      <c r="T48" s="1"/>
      <c r="U48" s="10"/>
      <c r="V48" s="10"/>
      <c r="W48" s="10"/>
      <c r="Y48" s="127" t="s">
        <v>195</v>
      </c>
      <c r="Z48" s="1"/>
      <c r="AA48" s="1"/>
      <c r="AB48" s="10"/>
      <c r="AC48" s="10"/>
    </row>
    <row r="49" spans="4:29" s="10" customFormat="1" ht="12.75" customHeight="1">
      <c r="D49" s="92" t="s">
        <v>183</v>
      </c>
      <c r="E49" s="29"/>
      <c r="F49" s="1"/>
      <c r="G49" s="1"/>
      <c r="H49" s="1"/>
      <c r="I49" s="1"/>
      <c r="J49" s="24"/>
      <c r="K49" s="24"/>
      <c r="L49" s="8"/>
      <c r="M49" s="1"/>
      <c r="N49" s="1"/>
      <c r="O49" s="92" t="s">
        <v>184</v>
      </c>
      <c r="P49" s="1"/>
      <c r="Q49" s="4"/>
      <c r="R49" s="4"/>
      <c r="S49" s="4"/>
      <c r="T49" s="4"/>
      <c r="X49" s="4"/>
      <c r="Y49" s="127" t="s">
        <v>196</v>
      </c>
      <c r="Z49" s="4"/>
      <c r="AA49" s="4"/>
      <c r="AB49" s="4"/>
      <c r="AC49" s="4"/>
    </row>
    <row r="50" spans="5:29" s="10" customFormat="1" ht="12.75" customHeight="1">
      <c r="E50" s="29"/>
      <c r="F50" s="1"/>
      <c r="G50" s="1"/>
      <c r="H50" s="1"/>
      <c r="I50" s="1"/>
      <c r="J50" s="24"/>
      <c r="K50" s="24"/>
      <c r="L50" s="8"/>
      <c r="M50" s="1"/>
      <c r="N50" s="1"/>
      <c r="O50" s="1"/>
      <c r="P50" s="1"/>
      <c r="Q50" s="1"/>
      <c r="R50" s="3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5:29" s="10" customFormat="1" ht="12.75" customHeight="1">
      <c r="E51" s="29"/>
      <c r="F51" s="1"/>
      <c r="G51" s="1"/>
      <c r="H51" s="1"/>
      <c r="I51" s="1"/>
      <c r="J51" s="24"/>
      <c r="K51" s="24"/>
      <c r="L51" s="8"/>
      <c r="M51" s="1"/>
      <c r="N51" s="1"/>
      <c r="O51" s="1"/>
      <c r="P51" s="1"/>
      <c r="Q51" s="1"/>
      <c r="R51" s="29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5:29" s="10" customFormat="1" ht="12.75" customHeight="1">
      <c r="E52" s="29"/>
      <c r="F52" s="1"/>
      <c r="G52" s="1"/>
      <c r="H52" s="1"/>
      <c r="I52" s="1"/>
      <c r="J52" s="24"/>
      <c r="K52" s="24"/>
      <c r="L52" s="8"/>
      <c r="M52" s="1"/>
      <c r="N52" s="1"/>
      <c r="O52" s="1"/>
      <c r="P52" s="1"/>
      <c r="Q52" s="1"/>
      <c r="R52" s="3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2:29" s="10" customFormat="1" ht="12.75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1"/>
      <c r="R53" s="3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2:29" s="10" customFormat="1" ht="12.75" customHeigh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1"/>
      <c r="R54" s="3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2:29" s="10" customFormat="1" ht="12.75" customHeight="1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1"/>
      <c r="R55" s="3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2:29" s="10" customFormat="1" ht="12.75" customHeight="1">
      <c r="B56" s="4"/>
      <c r="C56" s="4"/>
      <c r="D56" s="4"/>
      <c r="E56" s="4"/>
      <c r="F56" s="4"/>
      <c r="G56" s="4"/>
      <c r="H56" s="4"/>
      <c r="I56" s="4"/>
      <c r="J56" s="4"/>
      <c r="K56" s="4"/>
      <c r="L56" s="49"/>
      <c r="M56" s="4"/>
      <c r="N56" s="4"/>
      <c r="O56" s="4"/>
      <c r="P56" s="4"/>
      <c r="Q56" s="1"/>
      <c r="R56" s="3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2:29" s="10" customFormat="1" ht="12.75" customHeight="1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1"/>
      <c r="R57" s="3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2:29" s="10" customFormat="1" ht="12.75" customHeight="1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3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2:29" s="10" customFormat="1" ht="12.75" customHeight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3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2:29" s="10" customFormat="1" ht="12.75" customHeight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3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2:29" s="10" customFormat="1" ht="12.7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3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</sheetData>
  <sheetProtection/>
  <mergeCells count="1">
    <mergeCell ref="B37:AC37"/>
  </mergeCells>
  <printOptions/>
  <pageMargins left="0.07874015748031496" right="0.5118110236220472" top="0.5511811023622047" bottom="0.3937007874015748" header="0.5118110236220472" footer="0.5118110236220472"/>
  <pageSetup fitToHeight="1" fitToWidth="1" horizontalDpi="300" verticalDpi="300" orientation="landscape" paperSize="9" scale="6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8"/>
  <sheetViews>
    <sheetView tabSelected="1" zoomScalePageLayoutView="0" workbookViewId="0" topLeftCell="D10">
      <selection activeCell="J22" sqref="J22"/>
    </sheetView>
  </sheetViews>
  <sheetFormatPr defaultColWidth="9.140625" defaultRowHeight="12.75"/>
  <cols>
    <col min="1" max="1" width="5.140625" style="40" customWidth="1"/>
    <col min="2" max="2" width="3.140625" style="0" customWidth="1"/>
    <col min="3" max="3" width="34.140625" style="36" customWidth="1"/>
    <col min="4" max="4" width="12.8515625" style="0" customWidth="1"/>
    <col min="5" max="5" width="0.5625" style="0" customWidth="1"/>
    <col min="6" max="6" width="13.140625" style="0" customWidth="1"/>
    <col min="7" max="7" width="0.9921875" style="0" customWidth="1"/>
    <col min="8" max="8" width="12.421875" style="0" customWidth="1"/>
    <col min="9" max="9" width="2.7109375" style="0" customWidth="1"/>
    <col min="10" max="10" width="11.7109375" style="38" customWidth="1"/>
    <col min="11" max="11" width="1.7109375" style="0" customWidth="1"/>
    <col min="12" max="12" width="5.00390625" style="0" customWidth="1"/>
    <col min="13" max="13" width="2.7109375" style="0" customWidth="1"/>
    <col min="14" max="14" width="32.7109375" style="36" customWidth="1"/>
    <col min="15" max="15" width="13.421875" style="0" customWidth="1"/>
    <col min="16" max="16" width="0.5625" style="0" customWidth="1"/>
    <col min="17" max="17" width="13.421875" style="0" customWidth="1"/>
    <col min="18" max="18" width="0.9921875" style="0" customWidth="1"/>
    <col min="19" max="19" width="13.28125" style="0" customWidth="1"/>
    <col min="20" max="20" width="0.5625" style="0" customWidth="1"/>
    <col min="21" max="21" width="13.28125" style="0" customWidth="1"/>
  </cols>
  <sheetData>
    <row r="1" spans="1:21" ht="16.5">
      <c r="A1" s="158" t="s">
        <v>95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</row>
    <row r="2" spans="1:21" ht="12.75">
      <c r="A2" s="159" t="s">
        <v>198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</row>
    <row r="3" spans="8:13" ht="15.75">
      <c r="H3" s="157"/>
      <c r="I3" s="157"/>
      <c r="J3" s="157"/>
      <c r="K3" s="157"/>
      <c r="L3" s="157"/>
      <c r="M3" s="157"/>
    </row>
    <row r="4" spans="8:9" ht="11.25" customHeight="1">
      <c r="H4" s="38"/>
      <c r="I4" s="38"/>
    </row>
    <row r="5" spans="4:21" ht="27.75" customHeight="1">
      <c r="D5" s="160" t="s">
        <v>197</v>
      </c>
      <c r="E5" s="160"/>
      <c r="F5" s="160"/>
      <c r="G5" s="160"/>
      <c r="H5" s="160" t="s">
        <v>187</v>
      </c>
      <c r="I5" s="160"/>
      <c r="J5" s="160"/>
      <c r="K5" s="160"/>
      <c r="O5" s="160" t="str">
        <f>D5</f>
        <v>Ποσά Κλειομένης Χρήσεως 2011</v>
      </c>
      <c r="P5" s="160"/>
      <c r="Q5" s="160"/>
      <c r="R5" s="78"/>
      <c r="S5" s="160" t="str">
        <f>H5</f>
        <v>Ποσά Κλειομένης Χρήσεως 2010</v>
      </c>
      <c r="T5" s="160"/>
      <c r="U5" s="160"/>
    </row>
    <row r="6" spans="10:18" ht="12.75">
      <c r="J6"/>
      <c r="R6" s="38"/>
    </row>
    <row r="7" spans="3:21" ht="15">
      <c r="C7" s="71" t="s">
        <v>97</v>
      </c>
      <c r="D7" s="72"/>
      <c r="E7" s="72"/>
      <c r="F7" s="72"/>
      <c r="G7" s="72"/>
      <c r="H7" s="72"/>
      <c r="I7" s="72"/>
      <c r="J7" s="72"/>
      <c r="K7" s="72"/>
      <c r="L7" s="81"/>
      <c r="M7" s="72"/>
      <c r="N7" s="71" t="s">
        <v>99</v>
      </c>
      <c r="O7" s="72"/>
      <c r="P7" s="72"/>
      <c r="Q7" s="72"/>
      <c r="R7" s="72"/>
      <c r="S7" s="72"/>
      <c r="T7" s="72"/>
      <c r="U7" s="72"/>
    </row>
    <row r="8" spans="2:21" ht="12.75">
      <c r="B8" s="34" t="s">
        <v>100</v>
      </c>
      <c r="C8" s="35" t="s">
        <v>96</v>
      </c>
      <c r="D8" s="37"/>
      <c r="E8" s="37"/>
      <c r="G8" s="38"/>
      <c r="H8" s="37"/>
      <c r="I8" s="37"/>
      <c r="J8"/>
      <c r="K8" s="38"/>
      <c r="L8" s="80"/>
      <c r="M8" s="34">
        <v>1</v>
      </c>
      <c r="N8" s="35" t="s">
        <v>98</v>
      </c>
      <c r="O8" s="37"/>
      <c r="P8" s="37"/>
      <c r="Q8" s="37"/>
      <c r="R8" s="61"/>
      <c r="S8" s="37"/>
      <c r="T8" s="37"/>
      <c r="U8" s="37"/>
    </row>
    <row r="9" spans="1:21" ht="12.75">
      <c r="A9" s="40">
        <v>20</v>
      </c>
      <c r="C9" s="36" t="s">
        <v>170</v>
      </c>
      <c r="D9" s="62">
        <v>9173.4</v>
      </c>
      <c r="E9" s="37"/>
      <c r="F9" s="37">
        <f>D9</f>
        <v>9173.4</v>
      </c>
      <c r="G9" s="61"/>
      <c r="H9" s="62">
        <v>9143.16</v>
      </c>
      <c r="I9" s="37"/>
      <c r="J9" s="37">
        <f>H9</f>
        <v>9143.16</v>
      </c>
      <c r="K9" s="61"/>
      <c r="L9" s="74">
        <v>70</v>
      </c>
      <c r="N9" s="36" t="s">
        <v>156</v>
      </c>
      <c r="O9" s="37">
        <v>0</v>
      </c>
      <c r="P9" s="37"/>
      <c r="Q9" s="37"/>
      <c r="R9" s="61"/>
      <c r="S9" s="37">
        <v>0</v>
      </c>
      <c r="T9" s="37"/>
      <c r="U9" s="37"/>
    </row>
    <row r="10" spans="4:21" ht="12.75">
      <c r="D10" s="37"/>
      <c r="E10" s="37"/>
      <c r="F10" s="37"/>
      <c r="G10" s="61"/>
      <c r="H10" s="37"/>
      <c r="I10" s="37"/>
      <c r="J10" s="37"/>
      <c r="K10" s="61"/>
      <c r="L10" s="74">
        <v>72</v>
      </c>
      <c r="N10" s="36" t="s">
        <v>188</v>
      </c>
      <c r="O10" s="37">
        <v>0</v>
      </c>
      <c r="P10" s="37"/>
      <c r="Q10" s="37"/>
      <c r="R10" s="61"/>
      <c r="S10" s="37">
        <v>1851.16</v>
      </c>
      <c r="T10" s="37"/>
      <c r="U10" s="37"/>
    </row>
    <row r="11" spans="2:21" ht="12.75">
      <c r="B11" s="34" t="s">
        <v>101</v>
      </c>
      <c r="C11" s="35" t="s">
        <v>102</v>
      </c>
      <c r="D11" s="37"/>
      <c r="E11" s="37"/>
      <c r="F11" s="37"/>
      <c r="G11" s="61"/>
      <c r="H11" s="37"/>
      <c r="I11" s="37"/>
      <c r="J11" s="37"/>
      <c r="K11" s="61"/>
      <c r="L11" s="74">
        <v>73</v>
      </c>
      <c r="N11" s="36" t="s">
        <v>140</v>
      </c>
      <c r="O11" s="62">
        <v>2232214.92</v>
      </c>
      <c r="P11" s="61"/>
      <c r="Q11" s="37">
        <f>SUM(O9:O11)</f>
        <v>2232214.92</v>
      </c>
      <c r="R11" s="61"/>
      <c r="S11" s="62">
        <v>2568177.4</v>
      </c>
      <c r="T11" s="61"/>
      <c r="U11" s="37">
        <f>SUM(S9:S11)</f>
        <v>2570028.56</v>
      </c>
    </row>
    <row r="12" spans="1:21" ht="12.75">
      <c r="A12" s="40">
        <v>20</v>
      </c>
      <c r="C12" s="36" t="s">
        <v>170</v>
      </c>
      <c r="D12" s="62">
        <v>4650.83</v>
      </c>
      <c r="E12" s="37"/>
      <c r="F12" s="62">
        <f>D12</f>
        <v>4650.83</v>
      </c>
      <c r="G12" s="61"/>
      <c r="H12" s="62">
        <f>3171.86</f>
        <v>3171.86</v>
      </c>
      <c r="I12" s="37"/>
      <c r="J12" s="62">
        <f>H12</f>
        <v>3171.86</v>
      </c>
      <c r="K12" s="61"/>
      <c r="L12" s="74"/>
      <c r="O12" s="37"/>
      <c r="P12" s="37"/>
      <c r="Q12" s="37"/>
      <c r="R12" s="61"/>
      <c r="S12" s="37"/>
      <c r="T12" s="37"/>
      <c r="U12" s="37"/>
    </row>
    <row r="13" spans="3:21" ht="12.75">
      <c r="C13" s="36" t="s">
        <v>103</v>
      </c>
      <c r="D13" s="37"/>
      <c r="E13" s="37"/>
      <c r="F13" s="37">
        <f>F9+F12</f>
        <v>13824.23</v>
      </c>
      <c r="G13" s="61"/>
      <c r="H13" s="37"/>
      <c r="I13" s="37"/>
      <c r="J13" s="37">
        <f>J9+J12</f>
        <v>12315.02</v>
      </c>
      <c r="K13" s="61"/>
      <c r="L13" s="74"/>
      <c r="M13" s="34" t="s">
        <v>101</v>
      </c>
      <c r="N13" s="35" t="s">
        <v>141</v>
      </c>
      <c r="O13" s="37"/>
      <c r="P13" s="37"/>
      <c r="Q13" s="37"/>
      <c r="R13" s="61"/>
      <c r="S13" s="37"/>
      <c r="T13" s="37"/>
      <c r="U13" s="37"/>
    </row>
    <row r="14" spans="4:21" ht="25.5">
      <c r="D14" s="37"/>
      <c r="E14" s="37"/>
      <c r="F14" s="37"/>
      <c r="G14" s="61"/>
      <c r="H14" s="37"/>
      <c r="I14" s="37"/>
      <c r="J14" s="37"/>
      <c r="K14" s="61"/>
      <c r="L14" s="74">
        <v>74</v>
      </c>
      <c r="N14" s="39" t="s">
        <v>142</v>
      </c>
      <c r="O14" s="37">
        <v>2706770.64</v>
      </c>
      <c r="P14" s="37"/>
      <c r="Q14" s="37"/>
      <c r="R14" s="61"/>
      <c r="S14" s="37">
        <v>2604501.16</v>
      </c>
      <c r="T14" s="37"/>
      <c r="U14" s="37"/>
    </row>
    <row r="15" spans="2:21" ht="12.75">
      <c r="B15" s="34" t="s">
        <v>104</v>
      </c>
      <c r="C15" s="35" t="s">
        <v>105</v>
      </c>
      <c r="D15" s="37"/>
      <c r="E15" s="37"/>
      <c r="F15" s="37"/>
      <c r="G15" s="61"/>
      <c r="H15" s="37"/>
      <c r="I15" s="37"/>
      <c r="J15" s="37"/>
      <c r="K15" s="61"/>
      <c r="L15" s="74">
        <v>75</v>
      </c>
      <c r="N15" s="36" t="s">
        <v>143</v>
      </c>
      <c r="O15" s="37">
        <v>38660.13</v>
      </c>
      <c r="P15" s="37"/>
      <c r="Q15" s="37"/>
      <c r="R15" s="61"/>
      <c r="S15" s="37">
        <v>62847.82</v>
      </c>
      <c r="T15" s="37"/>
      <c r="U15" s="37"/>
    </row>
    <row r="16" spans="1:21" ht="12.75">
      <c r="A16" s="40">
        <v>20</v>
      </c>
      <c r="C16" s="36" t="s">
        <v>170</v>
      </c>
      <c r="D16" s="125">
        <v>8524.17</v>
      </c>
      <c r="E16" s="37"/>
      <c r="F16" s="62">
        <f>D16</f>
        <v>8524.17</v>
      </c>
      <c r="G16" s="61"/>
      <c r="H16" s="125">
        <v>9173.4</v>
      </c>
      <c r="I16" s="37"/>
      <c r="J16" s="62">
        <f>H16</f>
        <v>9173.4</v>
      </c>
      <c r="K16" s="61"/>
      <c r="L16" s="74">
        <v>76</v>
      </c>
      <c r="N16" s="36" t="s">
        <v>144</v>
      </c>
      <c r="O16" s="62">
        <v>578.81</v>
      </c>
      <c r="P16" s="37"/>
      <c r="Q16" s="37">
        <f>SUM(O14:O16)</f>
        <v>2746009.58</v>
      </c>
      <c r="R16" s="61"/>
      <c r="S16" s="62">
        <v>944.68</v>
      </c>
      <c r="T16" s="37"/>
      <c r="U16" s="37">
        <f>SUM(S14:S16)</f>
        <v>2668293.66</v>
      </c>
    </row>
    <row r="17" spans="3:21" ht="12.75">
      <c r="C17" s="36" t="s">
        <v>106</v>
      </c>
      <c r="D17" s="37"/>
      <c r="E17" s="37"/>
      <c r="F17" s="61">
        <f>F13-F16</f>
        <v>5300.06</v>
      </c>
      <c r="G17" s="61"/>
      <c r="H17" s="37"/>
      <c r="I17" s="37"/>
      <c r="J17" s="61">
        <f>J13-J16</f>
        <v>3141.62</v>
      </c>
      <c r="K17" s="61"/>
      <c r="L17" s="74"/>
      <c r="O17" s="37"/>
      <c r="P17" s="37"/>
      <c r="Q17" s="37"/>
      <c r="R17" s="61"/>
      <c r="S17" s="37"/>
      <c r="T17" s="37"/>
      <c r="U17" s="37"/>
    </row>
    <row r="18" spans="2:21" ht="12.75">
      <c r="B18" s="34" t="s">
        <v>107</v>
      </c>
      <c r="C18" s="35" t="s">
        <v>108</v>
      </c>
      <c r="D18" s="37"/>
      <c r="E18" s="37"/>
      <c r="F18" s="37"/>
      <c r="G18" s="61"/>
      <c r="H18" s="37"/>
      <c r="I18" s="37"/>
      <c r="J18" s="37"/>
      <c r="K18" s="61"/>
      <c r="L18" s="74"/>
      <c r="O18" s="37"/>
      <c r="P18" s="37"/>
      <c r="Q18" s="37"/>
      <c r="R18" s="61"/>
      <c r="S18" s="37"/>
      <c r="T18" s="37"/>
      <c r="U18" s="37"/>
    </row>
    <row r="19" spans="4:21" ht="12.75">
      <c r="D19" s="37"/>
      <c r="E19" s="37"/>
      <c r="F19" s="37"/>
      <c r="G19" s="61"/>
      <c r="H19" s="37"/>
      <c r="I19" s="37"/>
      <c r="J19" s="37"/>
      <c r="K19" s="61"/>
      <c r="L19" s="74"/>
      <c r="N19" s="124"/>
      <c r="O19" s="37"/>
      <c r="P19" s="37"/>
      <c r="Q19" s="37"/>
      <c r="R19" s="61"/>
      <c r="S19" s="37"/>
      <c r="T19" s="37"/>
      <c r="U19" s="37"/>
    </row>
    <row r="20" spans="1:21" ht="12.75">
      <c r="A20" s="40">
        <v>60</v>
      </c>
      <c r="C20" s="36" t="s">
        <v>110</v>
      </c>
      <c r="D20" s="37">
        <v>2762022.27</v>
      </c>
      <c r="E20" s="37"/>
      <c r="F20" s="37"/>
      <c r="G20" s="61"/>
      <c r="H20" s="37">
        <v>3543716.45</v>
      </c>
      <c r="I20" s="37"/>
      <c r="J20" s="37"/>
      <c r="K20" s="61"/>
      <c r="L20" s="74"/>
      <c r="N20" s="124"/>
      <c r="O20" s="37"/>
      <c r="P20" s="37"/>
      <c r="Q20" s="37"/>
      <c r="R20" s="61"/>
      <c r="S20" s="37"/>
      <c r="T20" s="37"/>
      <c r="U20" s="37"/>
    </row>
    <row r="21" spans="1:21" ht="12.75">
      <c r="A21" s="40">
        <v>61</v>
      </c>
      <c r="C21" s="36" t="s">
        <v>111</v>
      </c>
      <c r="D21" s="37">
        <v>458773.47</v>
      </c>
      <c r="E21" s="37"/>
      <c r="F21" s="37"/>
      <c r="G21" s="61"/>
      <c r="H21" s="37">
        <v>838293.6</v>
      </c>
      <c r="I21" s="37"/>
      <c r="J21" s="37"/>
      <c r="K21" s="61"/>
      <c r="L21" s="74"/>
      <c r="N21" s="124"/>
      <c r="O21" s="37"/>
      <c r="P21" s="37"/>
      <c r="Q21" s="37"/>
      <c r="R21" s="61"/>
      <c r="S21" s="37"/>
      <c r="T21" s="37"/>
      <c r="U21" s="37"/>
    </row>
    <row r="22" spans="1:21" ht="12.75">
      <c r="A22" s="40">
        <v>62</v>
      </c>
      <c r="C22" s="36" t="s">
        <v>112</v>
      </c>
      <c r="D22" s="37">
        <v>167492.3</v>
      </c>
      <c r="E22" s="37"/>
      <c r="F22" s="37"/>
      <c r="G22" s="61"/>
      <c r="H22" s="37">
        <v>494082.08</v>
      </c>
      <c r="I22" s="37"/>
      <c r="J22" s="37"/>
      <c r="K22" s="61"/>
      <c r="L22" s="74"/>
      <c r="N22" s="124"/>
      <c r="O22" s="37"/>
      <c r="P22" s="37"/>
      <c r="Q22" s="37"/>
      <c r="R22" s="61"/>
      <c r="S22" s="37"/>
      <c r="T22" s="37"/>
      <c r="U22" s="37"/>
    </row>
    <row r="23" spans="1:21" ht="12.75">
      <c r="A23" s="40">
        <v>63</v>
      </c>
      <c r="C23" s="36" t="s">
        <v>113</v>
      </c>
      <c r="D23" s="37">
        <f>75644.49-(5049.12+17723+285)</f>
        <v>52587.37</v>
      </c>
      <c r="E23" s="37"/>
      <c r="F23" s="37"/>
      <c r="G23" s="61"/>
      <c r="H23" s="37">
        <v>86979.35</v>
      </c>
      <c r="I23" s="37"/>
      <c r="J23" s="37"/>
      <c r="K23" s="61"/>
      <c r="L23" s="74"/>
      <c r="N23" s="124"/>
      <c r="O23" s="37"/>
      <c r="P23" s="37"/>
      <c r="Q23" s="37"/>
      <c r="R23" s="61"/>
      <c r="S23" s="37"/>
      <c r="T23" s="37"/>
      <c r="U23" s="37"/>
    </row>
    <row r="24" spans="1:21" ht="12.75">
      <c r="A24" s="40">
        <v>64</v>
      </c>
      <c r="C24" s="41" t="s">
        <v>109</v>
      </c>
      <c r="D24" s="37"/>
      <c r="E24" s="37"/>
      <c r="F24" s="37"/>
      <c r="G24" s="61"/>
      <c r="H24" s="37"/>
      <c r="I24" s="37"/>
      <c r="J24" s="37"/>
      <c r="K24" s="61"/>
      <c r="L24" s="74"/>
      <c r="N24" s="124"/>
      <c r="O24" s="37"/>
      <c r="P24" s="37"/>
      <c r="Q24" s="37"/>
      <c r="R24" s="61"/>
      <c r="S24" s="37"/>
      <c r="T24" s="37"/>
      <c r="U24" s="37"/>
    </row>
    <row r="25" spans="1:21" ht="12.75">
      <c r="A25" s="40" t="s">
        <v>114</v>
      </c>
      <c r="C25" s="36" t="s">
        <v>115</v>
      </c>
      <c r="D25" s="37">
        <v>9224.31</v>
      </c>
      <c r="E25" s="37"/>
      <c r="F25" s="37"/>
      <c r="G25" s="61"/>
      <c r="H25" s="37">
        <v>12663.99</v>
      </c>
      <c r="I25" s="37"/>
      <c r="J25" s="37"/>
      <c r="K25" s="61"/>
      <c r="L25" s="74"/>
      <c r="N25" s="124"/>
      <c r="O25" s="37"/>
      <c r="P25" s="37"/>
      <c r="Q25" s="37"/>
      <c r="R25" s="61"/>
      <c r="S25" s="37"/>
      <c r="T25" s="37"/>
      <c r="U25" s="37"/>
    </row>
    <row r="26" spans="1:21" ht="12.75">
      <c r="A26" s="40" t="s">
        <v>118</v>
      </c>
      <c r="C26" s="36" t="s">
        <v>116</v>
      </c>
      <c r="D26" s="37">
        <v>35434.6</v>
      </c>
      <c r="E26" s="37"/>
      <c r="F26" s="37"/>
      <c r="G26" s="61"/>
      <c r="H26" s="37">
        <v>51171.54</v>
      </c>
      <c r="I26" s="37"/>
      <c r="J26" s="37"/>
      <c r="K26" s="61"/>
      <c r="L26" s="74"/>
      <c r="O26" s="37"/>
      <c r="P26" s="37"/>
      <c r="Q26" s="37"/>
      <c r="R26" s="61"/>
      <c r="S26" s="37"/>
      <c r="T26" s="37"/>
      <c r="U26" s="37"/>
    </row>
    <row r="27" spans="1:21" ht="12.75">
      <c r="A27" s="40" t="s">
        <v>119</v>
      </c>
      <c r="C27" s="36" t="s">
        <v>117</v>
      </c>
      <c r="D27" s="37">
        <v>2793.01</v>
      </c>
      <c r="E27" s="37"/>
      <c r="F27" s="37"/>
      <c r="G27" s="61"/>
      <c r="H27" s="37">
        <v>5074.17</v>
      </c>
      <c r="I27" s="37"/>
      <c r="J27" s="37"/>
      <c r="K27" s="61"/>
      <c r="L27" s="74"/>
      <c r="O27" s="37"/>
      <c r="P27" s="37"/>
      <c r="Q27" s="37"/>
      <c r="R27" s="61"/>
      <c r="S27" s="37"/>
      <c r="T27" s="37"/>
      <c r="U27" s="37"/>
    </row>
    <row r="28" spans="1:21" ht="12.75">
      <c r="A28" s="40" t="s">
        <v>120</v>
      </c>
      <c r="C28" s="36" t="s">
        <v>121</v>
      </c>
      <c r="D28" s="37">
        <v>2634.72</v>
      </c>
      <c r="E28" s="37"/>
      <c r="F28" s="37"/>
      <c r="G28" s="61"/>
      <c r="H28" s="37">
        <v>1606.23</v>
      </c>
      <c r="I28" s="37"/>
      <c r="J28" s="37"/>
      <c r="K28" s="61"/>
      <c r="L28" s="74"/>
      <c r="O28" s="37"/>
      <c r="P28" s="37"/>
      <c r="Q28" s="37"/>
      <c r="R28" s="61"/>
      <c r="S28" s="37"/>
      <c r="T28" s="37"/>
      <c r="U28" s="37"/>
    </row>
    <row r="29" spans="1:21" ht="12.75">
      <c r="A29" s="40" t="s">
        <v>122</v>
      </c>
      <c r="C29" s="36" t="s">
        <v>123</v>
      </c>
      <c r="D29" s="37">
        <v>366473.47</v>
      </c>
      <c r="E29" s="37"/>
      <c r="F29" s="37"/>
      <c r="G29" s="61"/>
      <c r="H29" s="37">
        <v>348869.27</v>
      </c>
      <c r="I29" s="37"/>
      <c r="J29" s="37"/>
      <c r="K29" s="61"/>
      <c r="L29" s="74"/>
      <c r="O29" s="37"/>
      <c r="P29" s="37"/>
      <c r="Q29" s="37"/>
      <c r="R29" s="61"/>
      <c r="S29" s="37"/>
      <c r="T29" s="37"/>
      <c r="U29" s="37"/>
    </row>
    <row r="30" spans="1:21" ht="12.75">
      <c r="A30" s="40" t="s">
        <v>124</v>
      </c>
      <c r="C30" s="36" t="s">
        <v>125</v>
      </c>
      <c r="D30" s="37">
        <v>0</v>
      </c>
      <c r="E30" s="37"/>
      <c r="F30" s="37"/>
      <c r="G30" s="61"/>
      <c r="H30" s="37">
        <v>0</v>
      </c>
      <c r="I30" s="37"/>
      <c r="J30" s="37"/>
      <c r="K30" s="61"/>
      <c r="L30" s="74"/>
      <c r="O30" s="37"/>
      <c r="P30" s="37"/>
      <c r="Q30" s="37"/>
      <c r="R30" s="61"/>
      <c r="S30" s="37"/>
      <c r="T30" s="37"/>
      <c r="U30" s="37"/>
    </row>
    <row r="31" spans="1:21" ht="12.75">
      <c r="A31" s="40" t="s">
        <v>126</v>
      </c>
      <c r="C31" s="36" t="s">
        <v>127</v>
      </c>
      <c r="D31" s="37">
        <v>14097.23</v>
      </c>
      <c r="E31" s="37"/>
      <c r="F31" s="37"/>
      <c r="G31" s="61"/>
      <c r="H31" s="37">
        <v>8609.56</v>
      </c>
      <c r="I31" s="37"/>
      <c r="J31" s="37"/>
      <c r="K31" s="61"/>
      <c r="L31" s="74"/>
      <c r="O31" s="37"/>
      <c r="P31" s="37"/>
      <c r="Q31" s="37"/>
      <c r="R31" s="61"/>
      <c r="S31" s="37"/>
      <c r="T31" s="37"/>
      <c r="U31" s="37"/>
    </row>
    <row r="32" spans="1:21" ht="12.75">
      <c r="A32" s="40" t="s">
        <v>128</v>
      </c>
      <c r="C32" s="36" t="s">
        <v>129</v>
      </c>
      <c r="D32" s="37">
        <v>1848.87</v>
      </c>
      <c r="E32" s="37"/>
      <c r="F32" s="37"/>
      <c r="G32" s="61"/>
      <c r="H32" s="37">
        <v>9514.45</v>
      </c>
      <c r="I32" s="37"/>
      <c r="J32" s="37"/>
      <c r="K32" s="61"/>
      <c r="L32" s="74"/>
      <c r="O32" s="37"/>
      <c r="P32" s="37"/>
      <c r="Q32" s="37"/>
      <c r="R32" s="61"/>
      <c r="S32" s="37"/>
      <c r="T32" s="37"/>
      <c r="U32" s="37"/>
    </row>
    <row r="33" spans="1:21" ht="12.75">
      <c r="A33" s="40" t="s">
        <v>130</v>
      </c>
      <c r="C33" s="36" t="s">
        <v>131</v>
      </c>
      <c r="D33" s="37">
        <v>5397.84</v>
      </c>
      <c r="E33" s="37"/>
      <c r="F33" s="37"/>
      <c r="G33" s="61"/>
      <c r="H33" s="37">
        <v>4706.48</v>
      </c>
      <c r="I33" s="37"/>
      <c r="J33" s="37"/>
      <c r="K33" s="61"/>
      <c r="L33" s="74"/>
      <c r="O33" s="37"/>
      <c r="P33" s="37"/>
      <c r="Q33" s="37"/>
      <c r="R33" s="61"/>
      <c r="S33" s="37"/>
      <c r="T33" s="37"/>
      <c r="U33" s="37"/>
    </row>
    <row r="34" spans="1:21" ht="12.75">
      <c r="A34" s="40" t="s">
        <v>132</v>
      </c>
      <c r="C34" s="36" t="s">
        <v>133</v>
      </c>
      <c r="D34" s="37">
        <v>10213.88</v>
      </c>
      <c r="E34" s="37"/>
      <c r="F34" s="37"/>
      <c r="G34" s="61"/>
      <c r="H34" s="37">
        <v>24049.9</v>
      </c>
      <c r="I34" s="37"/>
      <c r="J34" s="37"/>
      <c r="K34" s="61"/>
      <c r="L34" s="74"/>
      <c r="O34" s="37"/>
      <c r="P34" s="37"/>
      <c r="Q34" s="37"/>
      <c r="R34" s="61"/>
      <c r="S34" s="37"/>
      <c r="T34" s="37"/>
      <c r="U34" s="37"/>
    </row>
    <row r="35" spans="1:21" ht="12.75">
      <c r="A35" s="40">
        <v>65</v>
      </c>
      <c r="C35" s="36" t="s">
        <v>134</v>
      </c>
      <c r="D35" s="37">
        <v>8194.93</v>
      </c>
      <c r="E35" s="37"/>
      <c r="F35" s="37"/>
      <c r="G35" s="61"/>
      <c r="H35" s="37">
        <v>3034.83</v>
      </c>
      <c r="I35" s="37"/>
      <c r="J35" s="37"/>
      <c r="K35" s="61"/>
      <c r="L35" s="74"/>
      <c r="O35" s="37"/>
      <c r="P35" s="37"/>
      <c r="Q35" s="37"/>
      <c r="R35" s="61"/>
      <c r="S35" s="37"/>
      <c r="T35" s="37"/>
      <c r="U35" s="37"/>
    </row>
    <row r="36" spans="1:21" ht="25.5">
      <c r="A36" s="40">
        <v>66</v>
      </c>
      <c r="C36" s="39" t="s">
        <v>135</v>
      </c>
      <c r="D36" s="37">
        <v>1111413.31</v>
      </c>
      <c r="E36" s="37"/>
      <c r="F36" s="37"/>
      <c r="G36" s="61"/>
      <c r="H36" s="37">
        <v>1033088.45</v>
      </c>
      <c r="I36" s="37"/>
      <c r="J36" s="37"/>
      <c r="K36" s="61"/>
      <c r="L36" s="74"/>
      <c r="O36" s="37"/>
      <c r="P36" s="37"/>
      <c r="Q36" s="37"/>
      <c r="R36" s="61"/>
      <c r="S36" s="37"/>
      <c r="T36" s="37"/>
      <c r="U36" s="37"/>
    </row>
    <row r="37" spans="1:21" ht="12.75">
      <c r="A37" s="40">
        <v>68</v>
      </c>
      <c r="C37" s="36" t="s">
        <v>136</v>
      </c>
      <c r="D37" s="62">
        <v>80143.04</v>
      </c>
      <c r="E37" s="61"/>
      <c r="F37" s="62">
        <f>SUM(D20:D37)</f>
        <v>5088744.62</v>
      </c>
      <c r="G37" s="61"/>
      <c r="H37" s="62">
        <f>115045.54+57505.97</f>
        <v>172551.51</v>
      </c>
      <c r="I37" s="61"/>
      <c r="J37" s="62">
        <f>SUM(H20:H37)</f>
        <v>6638011.86</v>
      </c>
      <c r="K37" s="61"/>
      <c r="L37" s="74"/>
      <c r="O37" s="37"/>
      <c r="P37" s="37"/>
      <c r="Q37" s="37"/>
      <c r="R37" s="61"/>
      <c r="S37" s="37"/>
      <c r="T37" s="37"/>
      <c r="U37" s="37"/>
    </row>
    <row r="38" spans="3:21" ht="12.75">
      <c r="C38" s="36" t="s">
        <v>137</v>
      </c>
      <c r="D38" s="37"/>
      <c r="E38" s="37"/>
      <c r="F38" s="65">
        <f>F17+F37</f>
        <v>5094044.68</v>
      </c>
      <c r="G38" s="63"/>
      <c r="H38" s="37"/>
      <c r="I38" s="37"/>
      <c r="J38" s="65">
        <f>J17+J37</f>
        <v>6641153.48</v>
      </c>
      <c r="K38" s="63"/>
      <c r="L38" s="74"/>
      <c r="O38" s="37"/>
      <c r="P38" s="37"/>
      <c r="Q38" s="37"/>
      <c r="R38" s="61"/>
      <c r="S38" s="37"/>
      <c r="T38" s="37"/>
      <c r="U38" s="37"/>
    </row>
    <row r="39" spans="1:21" ht="12.75">
      <c r="A39" s="40" t="s">
        <v>138</v>
      </c>
      <c r="C39" s="36" t="s">
        <v>139</v>
      </c>
      <c r="D39" s="37"/>
      <c r="E39" s="37"/>
      <c r="F39" s="62"/>
      <c r="G39" s="61"/>
      <c r="H39" s="37"/>
      <c r="I39" s="37"/>
      <c r="J39" s="62"/>
      <c r="K39" s="61"/>
      <c r="L39" s="74" t="s">
        <v>138</v>
      </c>
      <c r="N39" s="36" t="s">
        <v>145</v>
      </c>
      <c r="O39" s="37"/>
      <c r="P39" s="37"/>
      <c r="Q39" s="62">
        <v>115820.18</v>
      </c>
      <c r="R39" s="61"/>
      <c r="S39" s="37"/>
      <c r="T39" s="37"/>
      <c r="U39" s="62">
        <f>1345325.29+57505.97</f>
        <v>1402831.26</v>
      </c>
    </row>
    <row r="40" spans="4:21" ht="13.5" thickBot="1">
      <c r="D40" s="37"/>
      <c r="E40" s="37"/>
      <c r="F40" s="64">
        <f>F38+F39</f>
        <v>5094044.68</v>
      </c>
      <c r="G40" s="61"/>
      <c r="H40" s="37"/>
      <c r="I40" s="37"/>
      <c r="J40" s="64">
        <f>J38+J39</f>
        <v>6641153.48</v>
      </c>
      <c r="K40" s="61"/>
      <c r="L40" s="74"/>
      <c r="O40" s="37"/>
      <c r="P40" s="37"/>
      <c r="Q40" s="64">
        <f>Q11+Q16+Q39</f>
        <v>5094044.68</v>
      </c>
      <c r="R40" s="61"/>
      <c r="S40" s="37"/>
      <c r="T40" s="37"/>
      <c r="U40" s="64">
        <f>U11+U16+U39</f>
        <v>6641153.48</v>
      </c>
    </row>
    <row r="41" spans="7:18" ht="13.5" thickTop="1">
      <c r="G41" s="38"/>
      <c r="K41" s="38"/>
      <c r="Q41" s="37"/>
      <c r="R41" s="38"/>
    </row>
    <row r="42" spans="6:18" ht="12.75">
      <c r="F42" s="37"/>
      <c r="G42" s="38"/>
      <c r="K42" s="38"/>
      <c r="R42" s="38"/>
    </row>
    <row r="43" spans="7:18" ht="12.75">
      <c r="G43" s="38"/>
      <c r="R43" s="38"/>
    </row>
    <row r="45" spans="1:21" ht="12.75">
      <c r="A45" s="149" t="s">
        <v>193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</row>
    <row r="46" spans="1:21" ht="12.75">
      <c r="A46" s="10"/>
      <c r="B46" s="10"/>
      <c r="D46" s="88"/>
      <c r="E46" s="1"/>
      <c r="F46" s="29"/>
      <c r="G46" s="24"/>
      <c r="H46" s="24"/>
      <c r="I46" s="24"/>
      <c r="J46" s="8"/>
      <c r="L46" s="1"/>
      <c r="M46" s="1"/>
      <c r="N46" s="42"/>
      <c r="O46" s="3"/>
      <c r="P46" s="11"/>
      <c r="Q46" s="11"/>
      <c r="R46" s="1"/>
      <c r="T46" s="1"/>
      <c r="U46" s="1"/>
    </row>
    <row r="47" spans="1:21" ht="12.75">
      <c r="A47" s="10"/>
      <c r="B47" s="10"/>
      <c r="C47" s="29" t="s">
        <v>157</v>
      </c>
      <c r="D47" s="1"/>
      <c r="E47" s="1"/>
      <c r="F47" s="43"/>
      <c r="G47" s="1"/>
      <c r="H47" s="24"/>
      <c r="I47" s="24"/>
      <c r="J47" s="8"/>
      <c r="K47" s="29" t="s">
        <v>40</v>
      </c>
      <c r="L47" s="1"/>
      <c r="M47" s="1"/>
      <c r="N47" s="8"/>
      <c r="O47" s="49"/>
      <c r="P47" s="11"/>
      <c r="Q47" s="24" t="s">
        <v>163</v>
      </c>
      <c r="R47" s="1"/>
      <c r="T47" s="1"/>
      <c r="U47" s="1"/>
    </row>
    <row r="48" ht="12.75">
      <c r="S48" s="8"/>
    </row>
    <row r="52" spans="3:18" ht="12.75">
      <c r="C52" s="29" t="str">
        <f>'apotel.'!D48</f>
        <v>ΓΕΩΡΓΙΟΣ ΑΝΑΣΤΑΣΟΠΟΥΛΟΣ</v>
      </c>
      <c r="K52" s="8" t="str">
        <f>'apotel.'!O48</f>
        <v>ΧΡ. ΖΑΚΟΛΙΚΟΣ</v>
      </c>
      <c r="R52" s="127" t="s">
        <v>195</v>
      </c>
    </row>
    <row r="53" spans="3:18" ht="12.75">
      <c r="C53" s="29" t="str">
        <f>'apotel.'!D49</f>
        <v>ΑΔΤ  AE 096642</v>
      </c>
      <c r="K53" s="8" t="str">
        <f>'apotel.'!O49</f>
        <v>ΑΔΤ  AB 266871</v>
      </c>
      <c r="R53" s="127" t="s">
        <v>196</v>
      </c>
    </row>
    <row r="54" ht="12.75">
      <c r="R54" s="76"/>
    </row>
    <row r="58" ht="12.75">
      <c r="C58" s="37"/>
    </row>
    <row r="59" spans="3:4" ht="12.75">
      <c r="C59" s="37"/>
      <c r="D59" s="89"/>
    </row>
    <row r="60" spans="3:8" ht="12.75">
      <c r="C60" s="37"/>
      <c r="D60" s="37"/>
      <c r="E60" s="37"/>
      <c r="F60" s="37"/>
      <c r="G60" s="37"/>
      <c r="H60" s="37"/>
    </row>
    <row r="61" spans="3:8" ht="12.75">
      <c r="C61" s="116"/>
      <c r="D61" s="37"/>
      <c r="E61" s="37"/>
      <c r="F61" s="37"/>
      <c r="G61" s="37"/>
      <c r="H61" s="37"/>
    </row>
    <row r="62" spans="4:8" ht="12.75">
      <c r="D62" s="37"/>
      <c r="E62" s="37"/>
      <c r="F62" s="37"/>
      <c r="G62" s="37"/>
      <c r="H62" s="37"/>
    </row>
    <row r="63" spans="4:8" ht="12.75">
      <c r="D63" s="37"/>
      <c r="E63" s="37"/>
      <c r="F63" s="37"/>
      <c r="G63" s="37"/>
      <c r="H63" s="37"/>
    </row>
    <row r="64" spans="4:8" ht="12.75">
      <c r="D64" s="37"/>
      <c r="E64" s="37"/>
      <c r="F64" s="37"/>
      <c r="G64" s="37"/>
      <c r="H64" s="37"/>
    </row>
    <row r="65" spans="4:8" ht="12.75">
      <c r="D65" s="37"/>
      <c r="E65" s="37"/>
      <c r="F65" s="37"/>
      <c r="G65" s="37"/>
      <c r="H65" s="37"/>
    </row>
    <row r="66" spans="4:23" ht="12.75">
      <c r="D66" s="37"/>
      <c r="E66" s="37"/>
      <c r="F66" s="37"/>
      <c r="G66" s="37"/>
      <c r="H66" s="37"/>
      <c r="K66" s="29"/>
      <c r="V66" s="29"/>
      <c r="W66" s="29"/>
    </row>
    <row r="67" spans="4:22" ht="12.75">
      <c r="D67" s="37"/>
      <c r="E67" s="37"/>
      <c r="F67" s="37"/>
      <c r="G67" s="37"/>
      <c r="H67" s="37"/>
      <c r="K67" s="1"/>
      <c r="V67" s="8"/>
    </row>
    <row r="68" spans="11:22" ht="12.75">
      <c r="K68" s="1"/>
      <c r="V68" s="8"/>
    </row>
  </sheetData>
  <sheetProtection/>
  <mergeCells count="8">
    <mergeCell ref="A45:U45"/>
    <mergeCell ref="H3:M3"/>
    <mergeCell ref="A1:U1"/>
    <mergeCell ref="A2:U2"/>
    <mergeCell ref="D5:G5"/>
    <mergeCell ref="S5:U5"/>
    <mergeCell ref="H5:K5"/>
    <mergeCell ref="O5:Q5"/>
  </mergeCells>
  <printOptions/>
  <pageMargins left="0.4330708661417323" right="0.35433070866141736" top="0.6299212598425197" bottom="0.5905511811023623" header="0.1968503937007874" footer="0.31496062992125984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MANTI</dc:creator>
  <cp:keywords/>
  <dc:description/>
  <cp:lastModifiedBy>thaa</cp:lastModifiedBy>
  <cp:lastPrinted>2012-07-19T16:31:01Z</cp:lastPrinted>
  <dcterms:created xsi:type="dcterms:W3CDTF">1996-02-19T07:06:38Z</dcterms:created>
  <dcterms:modified xsi:type="dcterms:W3CDTF">2012-07-19T16:35:22Z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